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60" windowWidth="11580" windowHeight="934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'Tabelle1'!$A$1:$AC$58</definedName>
    <definedName name="varMonat">'Tabelle1'!$E$4</definedName>
    <definedName name="Z_0BF03F35_092F_4787_83C2_76FD0DB0DA53_.wvu.Cols" localSheetId="0" hidden="1">'Tabelle1'!$B:$B,'Tabelle1'!$N:$Q,'Tabelle1'!$V:$V,'Tabelle1'!$Z:$Z</definedName>
  </definedNames>
  <calcPr fullCalcOnLoad="1"/>
</workbook>
</file>

<file path=xl/sharedStrings.xml><?xml version="1.0" encoding="utf-8"?>
<sst xmlns="http://schemas.openxmlformats.org/spreadsheetml/2006/main" count="100" uniqueCount="82">
  <si>
    <t>Anm.</t>
  </si>
  <si>
    <t>Plus-Std.</t>
  </si>
  <si>
    <t>Minus-Std.</t>
  </si>
  <si>
    <t>von</t>
  </si>
  <si>
    <t>bis</t>
  </si>
  <si>
    <t>Datum</t>
  </si>
  <si>
    <t>Saldo</t>
  </si>
  <si>
    <t>WT</t>
  </si>
  <si>
    <t>Monat</t>
  </si>
  <si>
    <t>Jahr</t>
  </si>
  <si>
    <t>Zeiterfassung für:</t>
  </si>
  <si>
    <t>Mo.</t>
  </si>
  <si>
    <t>Di.</t>
  </si>
  <si>
    <t>Mi.</t>
  </si>
  <si>
    <t>Do.</t>
  </si>
  <si>
    <t>Fr.</t>
  </si>
  <si>
    <t>"+ Std."</t>
  </si>
  <si>
    <t>"- Std."</t>
  </si>
  <si>
    <t>Vormittag</t>
  </si>
  <si>
    <t>Nachmittag</t>
  </si>
  <si>
    <t>Gmin.</t>
  </si>
  <si>
    <t>X</t>
  </si>
  <si>
    <t>Zeit</t>
  </si>
  <si>
    <t>Soll-</t>
  </si>
  <si>
    <t>Sa.</t>
  </si>
  <si>
    <t>So.</t>
  </si>
  <si>
    <t>Eingaben sind nur in den fett umrahmten Zellen möglich</t>
  </si>
  <si>
    <t>Gesamt:</t>
  </si>
  <si>
    <t>Arb.Zeit</t>
  </si>
  <si>
    <t>Soll-Zeit</t>
  </si>
  <si>
    <t>Soll:</t>
  </si>
  <si>
    <t>Std. Min.</t>
  </si>
  <si>
    <t>Arbeits-</t>
  </si>
  <si>
    <t>Name der/des Angestellten:</t>
  </si>
  <si>
    <t>Monats-Saldo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</si>
  <si>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</si>
  <si>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</si>
  <si>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</si>
  <si>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</si>
  <si>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</si>
  <si>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</si>
  <si>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</si>
  <si>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</si>
  <si>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</si>
  <si>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</si>
  <si>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</si>
  <si>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</si>
  <si>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Ges. Saldo</t>
  </si>
  <si>
    <t>+ Std.</t>
  </si>
  <si>
    <t>- Std.</t>
  </si>
  <si>
    <t>+/- Std. Min.</t>
  </si>
  <si>
    <t>Eintragungen:</t>
  </si>
  <si>
    <t>Feld "Anm." (Anmerkungen) - Eingabekürzel:</t>
  </si>
  <si>
    <t>Pause</t>
  </si>
  <si>
    <t>Name des Unternehmens</t>
  </si>
  <si>
    <t>Stunden dürfen nur nur im Format "h:mm", Uhrzeiten  nur nur im Format "hh:mm" eingegeben werden.</t>
  </si>
  <si>
    <t>Übertrag Saldo</t>
  </si>
  <si>
    <t>W-Soll</t>
  </si>
  <si>
    <t>=</t>
  </si>
  <si>
    <t>Vormonat</t>
  </si>
  <si>
    <t>unbez</t>
  </si>
  <si>
    <t xml:space="preserve">X = Unbezahlt frei </t>
  </si>
  <si>
    <t>Soll.Z. = Soll.Z. aus oberer Tab.</t>
  </si>
  <si>
    <t>Soll.Z. = "0:00"</t>
  </si>
  <si>
    <t>- Arb.Z. = Soll.Z.</t>
  </si>
  <si>
    <t>- Arb.Z. = "0:00"</t>
  </si>
  <si>
    <t>- Arb.Z. = Arb.Z.</t>
  </si>
  <si>
    <t>S = Sonderfall (Feiertagsarbeit etc.)</t>
  </si>
  <si>
    <t>Autom. Eintragung bei Eingabekürzel:</t>
  </si>
  <si>
    <t>U = Urlaub, K = Krank, Fe = Feiertag</t>
  </si>
  <si>
    <t xml:space="preserve">F = Freizeitausgleich, V = unentschuldigtes Fehlen </t>
  </si>
  <si>
    <t>Name der/des Angestellten</t>
  </si>
  <si>
    <t>Mon</t>
  </si>
  <si>
    <t>© 2013 Pi.M-Software Allgäuer</t>
  </si>
  <si>
    <t>Seite 1</t>
  </si>
  <si>
    <t>Seite 2</t>
  </si>
  <si>
    <t>Tägliche Bemerkungen zum Arbeitsablauf / erledigte Arbeiten etc.</t>
  </si>
  <si>
    <t>+</t>
  </si>
  <si>
    <t>Max Mustermann</t>
  </si>
  <si>
    <t>Monatliche Bemerkungen (für Arbeitgeber)</t>
  </si>
  <si>
    <t>(für Arbeitnehmer)</t>
  </si>
  <si>
    <t>Monatliche Bemerkungen (für Arbeitnehmer):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</si>
</sst>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;@"/>
    <numFmt numFmtId="173" formatCode="[$-407]dddd\,\ d\.\ mmmm\ yyyy"/>
    <numFmt numFmtId="174" formatCode="d"/>
    <numFmt numFmtId="175" formatCode="mm"/>
    <numFmt numFmtId="176" formatCode="hh"/>
    <numFmt numFmtId="177" formatCode="[$-F800]dddd\,\ mmmm\ dd\,\ yyyy"/>
    <numFmt numFmtId="178" formatCode="dddd\,\ mmmm\ dd\,\ yyyy"/>
    <numFmt numFmtId="179" formatCode="ddd\,\ dd/mm/yyyy"/>
    <numFmt numFmtId="180" formatCode="ddd"/>
    <numFmt numFmtId="181" formatCode="mmm\ yyyy"/>
    <numFmt numFmtId="182" formatCode="0#"/>
    <numFmt numFmtId="183" formatCode="00"/>
    <numFmt numFmtId="184" formatCode="0.0"/>
    <numFmt numFmtId="185" formatCode="\-"/>
    <numFmt numFmtId="186" formatCode="\-#"/>
    <numFmt numFmtId="187" formatCode="h:mm"/>
    <numFmt numFmtId="188" formatCode="dd/mm/yy;@"/>
    <numFmt numFmtId="189" formatCode="dd/mm"/>
    <numFmt numFmtId="190" formatCode="dd/"/>
    <numFmt numFmtId="191" formatCode="d/"/>
    <numFmt numFmtId="192" formatCode="m"/>
    <numFmt numFmtId="193" formatCode="d/m/yy\ h:mm;@"/>
    <numFmt numFmtId="194" formatCode="0.E+00"/>
    <numFmt numFmtId="195" formatCode="0.000000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color indexed="23"/>
      <name val="Arial"/>
      <family val="2"/>
    </font>
    <font>
      <sz val="5"/>
      <name val="Arial"/>
      <family val="0"/>
    </font>
    <font>
      <b/>
      <sz val="5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1" fontId="0" fillId="0" borderId="1" xfId="0" applyNumberFormat="1" applyBorder="1" applyAlignment="1" applyProtection="1">
      <alignment/>
      <protection/>
    </xf>
    <xf numFmtId="172" fontId="0" fillId="0" borderId="1" xfId="0" applyNumberFormat="1" applyBorder="1" applyAlignment="1" applyProtection="1">
      <alignment/>
      <protection/>
    </xf>
    <xf numFmtId="183" fontId="0" fillId="0" borderId="1" xfId="0" applyNumberFormat="1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1" fontId="2" fillId="0" borderId="1" xfId="0" applyNumberFormat="1" applyFont="1" applyBorder="1" applyAlignment="1" applyProtection="1">
      <alignment/>
      <protection/>
    </xf>
    <xf numFmtId="172" fontId="2" fillId="0" borderId="1" xfId="0" applyNumberFormat="1" applyFont="1" applyBorder="1" applyAlignment="1" applyProtection="1">
      <alignment/>
      <protection/>
    </xf>
    <xf numFmtId="172" fontId="2" fillId="0" borderId="2" xfId="0" applyNumberFormat="1" applyFont="1" applyBorder="1" applyAlignment="1" applyProtection="1">
      <alignment/>
      <protection/>
    </xf>
    <xf numFmtId="1" fontId="2" fillId="0" borderId="2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187" fontId="2" fillId="0" borderId="6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1" fontId="2" fillId="0" borderId="8" xfId="0" applyNumberFormat="1" applyFont="1" applyBorder="1" applyAlignment="1" applyProtection="1">
      <alignment horizontal="right"/>
      <protection/>
    </xf>
    <xf numFmtId="183" fontId="2" fillId="0" borderId="9" xfId="0" applyNumberFormat="1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0" borderId="8" xfId="0" applyFont="1" applyBorder="1" applyAlignment="1" applyProtection="1">
      <alignment horizontal="center"/>
      <protection/>
    </xf>
    <xf numFmtId="1" fontId="2" fillId="0" borderId="1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6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/>
      <protection locked="0"/>
    </xf>
    <xf numFmtId="1" fontId="0" fillId="0" borderId="12" xfId="0" applyNumberFormat="1" applyBorder="1" applyAlignment="1" applyProtection="1">
      <alignment horizontal="left"/>
      <protection locked="0"/>
    </xf>
    <xf numFmtId="20" fontId="0" fillId="0" borderId="13" xfId="0" applyNumberFormat="1" applyBorder="1" applyAlignment="1" applyProtection="1">
      <alignment horizontal="center"/>
      <protection locked="0"/>
    </xf>
    <xf numFmtId="20" fontId="0" fillId="0" borderId="14" xfId="0" applyNumberFormat="1" applyBorder="1" applyAlignment="1" applyProtection="1">
      <alignment horizontal="center"/>
      <protection locked="0"/>
    </xf>
    <xf numFmtId="191" fontId="0" fillId="0" borderId="15" xfId="0" applyNumberFormat="1" applyBorder="1" applyAlignment="1" applyProtection="1">
      <alignment horizontal="center"/>
      <protection/>
    </xf>
    <xf numFmtId="0" fontId="5" fillId="0" borderId="7" xfId="0" applyFont="1" applyBorder="1" applyAlignment="1">
      <alignment horizontal="center"/>
    </xf>
    <xf numFmtId="0" fontId="5" fillId="0" borderId="7" xfId="0" applyFont="1" applyFill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/>
      <protection/>
    </xf>
    <xf numFmtId="1" fontId="2" fillId="0" borderId="15" xfId="0" applyNumberFormat="1" applyFont="1" applyBorder="1" applyAlignment="1" applyProtection="1">
      <alignment/>
      <protection/>
    </xf>
    <xf numFmtId="20" fontId="0" fillId="0" borderId="16" xfId="0" applyNumberFormat="1" applyBorder="1" applyAlignment="1" applyProtection="1">
      <alignment horizontal="center"/>
      <protection locked="0"/>
    </xf>
    <xf numFmtId="20" fontId="0" fillId="0" borderId="17" xfId="0" applyNumberFormat="1" applyBorder="1" applyAlignment="1" applyProtection="1">
      <alignment horizontal="center"/>
      <protection locked="0"/>
    </xf>
    <xf numFmtId="20" fontId="0" fillId="0" borderId="18" xfId="0" applyNumberFormat="1" applyBorder="1" applyAlignment="1" applyProtection="1">
      <alignment horizontal="center"/>
      <protection locked="0"/>
    </xf>
    <xf numFmtId="20" fontId="0" fillId="0" borderId="19" xfId="0" applyNumberForma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180" fontId="0" fillId="0" borderId="1" xfId="0" applyNumberForma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0" fontId="0" fillId="0" borderId="1" xfId="0" applyBorder="1" applyAlignment="1">
      <alignment/>
    </xf>
    <xf numFmtId="20" fontId="0" fillId="0" borderId="20" xfId="0" applyNumberFormat="1" applyBorder="1" applyAlignment="1" applyProtection="1">
      <alignment horizontal="center"/>
      <protection locked="0"/>
    </xf>
    <xf numFmtId="20" fontId="0" fillId="0" borderId="2" xfId="0" applyNumberFormat="1" applyBorder="1" applyAlignment="1" applyProtection="1">
      <alignment horizontal="center"/>
      <protection locked="0"/>
    </xf>
    <xf numFmtId="20" fontId="0" fillId="0" borderId="21" xfId="0" applyNumberFormat="1" applyBorder="1" applyAlignment="1" applyProtection="1">
      <alignment horizontal="center"/>
      <protection locked="0"/>
    </xf>
    <xf numFmtId="187" fontId="0" fillId="0" borderId="22" xfId="0" applyNumberFormat="1" applyBorder="1" applyAlignment="1" applyProtection="1">
      <alignment horizontal="center"/>
      <protection locked="0"/>
    </xf>
    <xf numFmtId="187" fontId="0" fillId="0" borderId="1" xfId="0" applyNumberFormat="1" applyBorder="1" applyAlignment="1" applyProtection="1">
      <alignment horizontal="center"/>
      <protection locked="0"/>
    </xf>
    <xf numFmtId="187" fontId="0" fillId="0" borderId="23" xfId="0" applyNumberFormat="1" applyBorder="1" applyAlignment="1" applyProtection="1">
      <alignment horizontal="center"/>
      <protection locked="0"/>
    </xf>
    <xf numFmtId="0" fontId="2" fillId="0" borderId="24" xfId="0" applyFont="1" applyBorder="1" applyAlignment="1">
      <alignment/>
    </xf>
    <xf numFmtId="1" fontId="0" fillId="0" borderId="15" xfId="0" applyNumberFormat="1" applyBorder="1" applyAlignment="1" applyProtection="1">
      <alignment/>
      <protection/>
    </xf>
    <xf numFmtId="0" fontId="0" fillId="0" borderId="1" xfId="0" applyBorder="1" applyAlignment="1">
      <alignment horizontal="center"/>
    </xf>
    <xf numFmtId="0" fontId="0" fillId="0" borderId="25" xfId="0" applyFont="1" applyBorder="1" applyAlignment="1" applyProtection="1">
      <alignment/>
      <protection/>
    </xf>
    <xf numFmtId="0" fontId="0" fillId="0" borderId="0" xfId="0" applyNumberFormat="1" applyAlignment="1">
      <alignment/>
    </xf>
    <xf numFmtId="183" fontId="2" fillId="0" borderId="1" xfId="0" applyNumberFormat="1" applyFont="1" applyBorder="1" applyAlignment="1" applyProtection="1">
      <alignment/>
      <protection/>
    </xf>
    <xf numFmtId="183" fontId="2" fillId="0" borderId="1" xfId="0" applyNumberFormat="1" applyFont="1" applyBorder="1" applyAlignment="1" applyProtection="1">
      <alignment horizontal="left"/>
      <protection/>
    </xf>
    <xf numFmtId="0" fontId="0" fillId="0" borderId="26" xfId="0" applyFont="1" applyBorder="1" applyAlignment="1" applyProtection="1" quotePrefix="1">
      <alignment horizontal="right"/>
      <protection/>
    </xf>
    <xf numFmtId="0" fontId="2" fillId="0" borderId="1" xfId="0" applyNumberFormat="1" applyFont="1" applyBorder="1" applyAlignment="1" applyProtection="1">
      <alignment horizontal="center"/>
      <protection/>
    </xf>
    <xf numFmtId="0" fontId="2" fillId="0" borderId="1" xfId="0" applyFont="1" applyBorder="1" applyAlignment="1">
      <alignment horizontal="center"/>
    </xf>
    <xf numFmtId="0" fontId="3" fillId="0" borderId="0" xfId="0" applyNumberFormat="1" applyFont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Border="1" applyAlignment="1" applyProtection="1">
      <alignment/>
      <protection/>
    </xf>
    <xf numFmtId="0" fontId="2" fillId="0" borderId="24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80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1" xfId="0" applyNumberFormat="1" applyFont="1" applyBorder="1" applyAlignment="1" applyProtection="1">
      <alignment horizontal="right"/>
      <protection/>
    </xf>
    <xf numFmtId="191" fontId="0" fillId="0" borderId="15" xfId="0" applyNumberFormat="1" applyBorder="1" applyAlignment="1">
      <alignment horizontal="center"/>
    </xf>
    <xf numFmtId="0" fontId="0" fillId="0" borderId="27" xfId="0" applyNumberForma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27" xfId="0" applyBorder="1" applyAlignment="1" applyProtection="1">
      <alignment/>
      <protection locked="0"/>
    </xf>
    <xf numFmtId="0" fontId="2" fillId="0" borderId="1" xfId="0" applyFont="1" applyBorder="1" applyAlignment="1">
      <alignment horizontal="left"/>
    </xf>
    <xf numFmtId="187" fontId="0" fillId="0" borderId="28" xfId="0" applyNumberFormat="1" applyBorder="1" applyAlignment="1" applyProtection="1">
      <alignment horizontal="center"/>
      <protection/>
    </xf>
    <xf numFmtId="187" fontId="0" fillId="0" borderId="2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29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72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center"/>
      <protection/>
    </xf>
    <xf numFmtId="174" fontId="7" fillId="0" borderId="3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7" fillId="0" borderId="0" xfId="0" applyFont="1" applyAlignment="1" applyProtection="1">
      <alignment horizontal="left"/>
      <protection/>
    </xf>
    <xf numFmtId="1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27" xfId="0" applyFont="1" applyBorder="1" applyAlignment="1" applyProtection="1">
      <alignment/>
      <protection locked="0"/>
    </xf>
    <xf numFmtId="0" fontId="2" fillId="0" borderId="24" xfId="0" applyFont="1" applyBorder="1" applyAlignment="1">
      <alignment horizontal="left"/>
    </xf>
    <xf numFmtId="0" fontId="0" fillId="0" borderId="24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24" xfId="0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1" fontId="3" fillId="0" borderId="32" xfId="0" applyNumberFormat="1" applyFont="1" applyBorder="1" applyAlignment="1" applyProtection="1">
      <alignment horizontal="center"/>
      <protection locked="0"/>
    </xf>
    <xf numFmtId="1" fontId="3" fillId="0" borderId="33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187" fontId="0" fillId="0" borderId="15" xfId="0" applyNumberFormat="1" applyBorder="1" applyAlignment="1" applyProtection="1">
      <alignment horizontal="center"/>
      <protection/>
    </xf>
    <xf numFmtId="0" fontId="1" fillId="0" borderId="0" xfId="0" applyFont="1" applyAlignment="1">
      <alignment horizontal="right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4" xfId="0" applyBorder="1" applyAlignment="1" quotePrefix="1">
      <alignment horizontal="left"/>
    </xf>
    <xf numFmtId="0" fontId="0" fillId="0" borderId="24" xfId="0" applyBorder="1" applyAlignment="1">
      <alignment horizontal="left"/>
    </xf>
    <xf numFmtId="0" fontId="0" fillId="0" borderId="34" xfId="0" applyBorder="1" applyAlignment="1">
      <alignment horizontal="center"/>
    </xf>
    <xf numFmtId="0" fontId="2" fillId="0" borderId="1" xfId="0" applyFont="1" applyFill="1" applyBorder="1" applyAlignment="1" applyProtection="1" quotePrefix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 quotePrefix="1">
      <alignment horizontal="center"/>
      <protection/>
    </xf>
    <xf numFmtId="0" fontId="3" fillId="0" borderId="35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/>
    </xf>
    <xf numFmtId="0" fontId="2" fillId="0" borderId="1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7">
    <dxf>
      <font>
        <b val="0"/>
        <i/>
        <color rgb="FF808080"/>
      </font>
      <border/>
    </dxf>
    <dxf>
      <font>
        <b val="0"/>
        <i val="0"/>
        <color auto="1"/>
      </font>
      <border/>
    </dxf>
    <dxf>
      <font>
        <b val="0"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auto="1"/>
      </font>
      <border/>
    </dxf>
    <dxf>
      <font>
        <b val="0"/>
        <i/>
        <color rgb="FFFF0000"/>
      </font>
      <border/>
    </dxf>
    <dxf>
      <font>
        <b val="0"/>
        <i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58"/>
  <sheetViews>
    <sheetView tabSelected="1" workbookViewId="0" topLeftCell="A1">
      <selection activeCell="AC46" activeCellId="11" sqref="A1:Y1 E4 F4:G4 L4:Y4 C7:I7 W7 X7 Y7 D12:I42 A47:Y48 AC12:AC42 AC46:AC56"/>
    </sheetView>
  </sheetViews>
  <sheetFormatPr defaultColWidth="11.421875" defaultRowHeight="12.75"/>
  <cols>
    <col min="1" max="1" width="4.28125" style="0" customWidth="1"/>
    <col min="2" max="2" width="3.8515625" style="0" hidden="1" customWidth="1"/>
    <col min="3" max="3" width="5.57421875" style="0" customWidth="1"/>
    <col min="4" max="4" width="5.7109375" style="0" customWidth="1"/>
    <col min="5" max="5" width="6.00390625" style="0" customWidth="1"/>
    <col min="6" max="6" width="5.8515625" style="0" customWidth="1"/>
    <col min="7" max="7" width="6.140625" style="2" customWidth="1"/>
    <col min="8" max="8" width="5.7109375" style="2" customWidth="1"/>
    <col min="9" max="9" width="5.7109375" style="0" customWidth="1"/>
    <col min="10" max="10" width="4.00390625" style="0" customWidth="1"/>
    <col min="11" max="11" width="3.00390625" style="0" customWidth="1"/>
    <col min="12" max="12" width="4.140625" style="0" customWidth="1"/>
    <col min="13" max="13" width="2.7109375" style="0" customWidth="1"/>
    <col min="14" max="14" width="10.00390625" style="0" hidden="1" customWidth="1"/>
    <col min="15" max="15" width="11.00390625" style="0" hidden="1" customWidth="1"/>
    <col min="16" max="16" width="7.7109375" style="0" hidden="1" customWidth="1"/>
    <col min="17" max="17" width="7.421875" style="0" hidden="1" customWidth="1"/>
    <col min="18" max="18" width="4.28125" style="0" customWidth="1"/>
    <col min="19" max="19" width="4.140625" style="1" customWidth="1"/>
    <col min="20" max="20" width="4.421875" style="0" customWidth="1"/>
    <col min="21" max="21" width="4.421875" style="1" customWidth="1"/>
    <col min="22" max="22" width="6.8515625" style="65" hidden="1" customWidth="1"/>
    <col min="23" max="23" width="2.57421875" style="2" customWidth="1"/>
    <col min="24" max="24" width="4.57421875" style="0" customWidth="1"/>
    <col min="25" max="25" width="3.7109375" style="1" customWidth="1"/>
    <col min="26" max="26" width="11.421875" style="0" hidden="1" customWidth="1"/>
    <col min="27" max="27" width="4.00390625" style="0" customWidth="1"/>
    <col min="28" max="28" width="6.8515625" style="0" customWidth="1"/>
    <col min="29" max="29" width="70.7109375" style="0" customWidth="1"/>
    <col min="30" max="30" width="11.57421875" style="0" bestFit="1" customWidth="1"/>
    <col min="31" max="31" width="13.00390625" style="0" bestFit="1" customWidth="1"/>
  </cols>
  <sheetData>
    <row r="1" spans="1:29" ht="18">
      <c r="A1" s="156" t="s">
        <v>54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AA1" s="128" t="str">
        <f>A1</f>
        <v>Name des Unternehmens</v>
      </c>
      <c r="AB1" s="128"/>
      <c r="AC1" s="128"/>
    </row>
    <row r="2" spans="1:28" s="2" customFormat="1" ht="15.75">
      <c r="A2" s="125" t="s">
        <v>74</v>
      </c>
      <c r="B2" s="126"/>
      <c r="C2" s="126"/>
      <c r="D2" s="5"/>
      <c r="E2" s="5"/>
      <c r="F2" s="5"/>
      <c r="G2" s="5"/>
      <c r="H2" s="5"/>
      <c r="I2" s="5"/>
      <c r="J2" s="5"/>
      <c r="K2" s="5"/>
      <c r="L2" s="5"/>
      <c r="M2" s="5"/>
      <c r="N2" s="5" t="s">
        <v>21</v>
      </c>
      <c r="O2" s="5" t="s">
        <v>21</v>
      </c>
      <c r="P2" s="5" t="s">
        <v>21</v>
      </c>
      <c r="Q2" s="5" t="s">
        <v>21</v>
      </c>
      <c r="R2" s="5"/>
      <c r="S2" s="5"/>
      <c r="T2" s="5"/>
      <c r="U2" s="5"/>
      <c r="V2" s="71" t="s">
        <v>21</v>
      </c>
      <c r="W2" s="5"/>
      <c r="X2" s="5"/>
      <c r="Y2" s="5"/>
      <c r="Z2" s="19" t="s">
        <v>21</v>
      </c>
      <c r="AA2" s="126" t="s">
        <v>75</v>
      </c>
      <c r="AB2" s="127"/>
    </row>
    <row r="3" spans="1:29" ht="13.5" thickBot="1">
      <c r="A3" s="3"/>
      <c r="B3" s="3"/>
      <c r="C3" s="3"/>
      <c r="E3" s="29" t="s">
        <v>8</v>
      </c>
      <c r="F3" s="129" t="s">
        <v>9</v>
      </c>
      <c r="G3" s="129"/>
      <c r="J3" s="48"/>
      <c r="K3" s="48"/>
      <c r="L3" s="162" t="s">
        <v>33</v>
      </c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AA3" t="s">
        <v>72</v>
      </c>
      <c r="AB3" t="s">
        <v>9</v>
      </c>
      <c r="AC3" s="84" t="s">
        <v>71</v>
      </c>
    </row>
    <row r="4" spans="1:29" ht="18.75" thickBot="1">
      <c r="A4" s="26" t="s">
        <v>10</v>
      </c>
      <c r="B4" s="26"/>
      <c r="C4" s="26"/>
      <c r="E4" s="47">
        <v>8</v>
      </c>
      <c r="F4" s="132">
        <v>2013</v>
      </c>
      <c r="G4" s="133"/>
      <c r="J4" s="50"/>
      <c r="K4" s="50"/>
      <c r="L4" s="159" t="s">
        <v>78</v>
      </c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1"/>
      <c r="AA4" s="82">
        <f>E4</f>
        <v>8</v>
      </c>
      <c r="AB4" s="83">
        <f>F4</f>
        <v>2013</v>
      </c>
      <c r="AC4" s="85" t="str">
        <f>L4</f>
        <v>Max Mustermann</v>
      </c>
    </row>
    <row r="5" spans="1:25" s="116" customFormat="1" ht="8.25">
      <c r="A5" s="113"/>
      <c r="B5" s="113"/>
      <c r="C5" s="113"/>
      <c r="D5" s="113"/>
      <c r="E5" s="114"/>
      <c r="F5" s="114"/>
      <c r="G5" s="115"/>
      <c r="H5" s="115"/>
      <c r="I5" s="115"/>
      <c r="J5" s="115"/>
      <c r="K5" s="115"/>
      <c r="S5" s="117"/>
      <c r="U5" s="117"/>
      <c r="V5" s="118"/>
      <c r="W5" s="164"/>
      <c r="X5" s="164"/>
      <c r="Y5" s="164"/>
    </row>
    <row r="6" spans="1:25" ht="13.5" thickBot="1">
      <c r="A6" s="3"/>
      <c r="C6" s="25" t="s">
        <v>11</v>
      </c>
      <c r="D6" s="25" t="s">
        <v>12</v>
      </c>
      <c r="E6" s="25" t="s">
        <v>13</v>
      </c>
      <c r="F6" s="25" t="s">
        <v>14</v>
      </c>
      <c r="G6" s="25" t="s">
        <v>15</v>
      </c>
      <c r="H6" s="39" t="s">
        <v>24</v>
      </c>
      <c r="I6" s="40" t="s">
        <v>25</v>
      </c>
      <c r="J6" s="64"/>
      <c r="L6" s="155" t="s">
        <v>57</v>
      </c>
      <c r="M6" s="155"/>
      <c r="N6" s="52"/>
      <c r="O6" s="52"/>
      <c r="P6" s="52"/>
      <c r="Q6" s="52"/>
      <c r="R6" s="52"/>
      <c r="S6" s="52" t="s">
        <v>56</v>
      </c>
      <c r="T6" s="52"/>
      <c r="U6" s="52"/>
      <c r="V6" s="72"/>
      <c r="W6" s="150" t="s">
        <v>50</v>
      </c>
      <c r="X6" s="151"/>
      <c r="Y6" s="151"/>
    </row>
    <row r="7" spans="1:30" ht="13.5" thickBot="1">
      <c r="A7" s="32" t="s">
        <v>30</v>
      </c>
      <c r="C7" s="24">
        <v>0.3125</v>
      </c>
      <c r="D7" s="24">
        <v>0.3125</v>
      </c>
      <c r="E7" s="24">
        <v>0.3125</v>
      </c>
      <c r="F7" s="24">
        <v>0.3125</v>
      </c>
      <c r="G7" s="24">
        <v>0.2916666666666667</v>
      </c>
      <c r="H7" s="24">
        <v>0</v>
      </c>
      <c r="I7" s="24">
        <v>0</v>
      </c>
      <c r="J7" s="68" t="s">
        <v>58</v>
      </c>
      <c r="L7" s="66">
        <f>INT((SUM(C7:I7)*24))</f>
        <v>37</v>
      </c>
      <c r="M7" s="67">
        <f>((SUM(C7:I7)*24)-INT(SUM(C7:I7)*24))*60</f>
        <v>0</v>
      </c>
      <c r="N7" s="6"/>
      <c r="O7" s="6"/>
      <c r="P7" s="6"/>
      <c r="Q7" s="4"/>
      <c r="R7" s="1"/>
      <c r="S7" s="76" t="s">
        <v>59</v>
      </c>
      <c r="T7" s="76"/>
      <c r="U7" s="76"/>
      <c r="V7" s="72">
        <f>IF(W7="-",(X7*60+Y7)*-1,X7*60+Y7)</f>
        <v>0</v>
      </c>
      <c r="W7" s="33" t="s">
        <v>77</v>
      </c>
      <c r="X7" s="34">
        <v>0</v>
      </c>
      <c r="Y7" s="35">
        <v>0</v>
      </c>
      <c r="AD7" s="65"/>
    </row>
    <row r="8" spans="1:25" s="92" customFormat="1" ht="11.25">
      <c r="A8" s="88"/>
      <c r="B8" s="88"/>
      <c r="C8" s="88"/>
      <c r="D8" s="88"/>
      <c r="E8" s="89"/>
      <c r="F8" s="89"/>
      <c r="G8" s="90"/>
      <c r="H8" s="90"/>
      <c r="I8" s="89"/>
      <c r="J8" s="89"/>
      <c r="K8" s="89"/>
      <c r="L8" s="88"/>
      <c r="M8" s="88"/>
      <c r="N8" s="89"/>
      <c r="O8" s="89"/>
      <c r="P8" s="89"/>
      <c r="Q8" s="88"/>
      <c r="R8" s="88"/>
      <c r="S8" s="89"/>
      <c r="T8" s="88"/>
      <c r="U8" s="89"/>
      <c r="V8" s="91"/>
      <c r="W8" s="90"/>
      <c r="X8" s="88"/>
      <c r="Y8" s="89"/>
    </row>
    <row r="9" spans="1:29" ht="12.75">
      <c r="A9" s="163" t="str">
        <f>INDEX(Z12:Z23,E4,1)</f>
        <v>August</v>
      </c>
      <c r="B9" s="163"/>
      <c r="C9" s="163"/>
      <c r="D9" s="130" t="s">
        <v>18</v>
      </c>
      <c r="E9" s="131"/>
      <c r="F9" s="130" t="s">
        <v>19</v>
      </c>
      <c r="G9" s="131"/>
      <c r="H9" s="70" t="s">
        <v>60</v>
      </c>
      <c r="I9" s="8" t="s">
        <v>0</v>
      </c>
      <c r="J9" s="134" t="s">
        <v>32</v>
      </c>
      <c r="K9" s="134"/>
      <c r="L9" s="134" t="s">
        <v>23</v>
      </c>
      <c r="M9" s="134"/>
      <c r="N9" s="7" t="s">
        <v>1</v>
      </c>
      <c r="O9" s="7" t="s">
        <v>2</v>
      </c>
      <c r="P9" s="7" t="s">
        <v>16</v>
      </c>
      <c r="Q9" s="53" t="s">
        <v>17</v>
      </c>
      <c r="R9" s="158" t="s">
        <v>48</v>
      </c>
      <c r="S9" s="157"/>
      <c r="T9" s="158" t="s">
        <v>49</v>
      </c>
      <c r="U9" s="157"/>
      <c r="V9" s="73" t="s">
        <v>6</v>
      </c>
      <c r="W9" s="157" t="s">
        <v>6</v>
      </c>
      <c r="X9" s="157"/>
      <c r="Y9" s="157"/>
      <c r="AA9" s="123" t="str">
        <f>INDEX(Z12:Z23,E4,1)</f>
        <v>August</v>
      </c>
      <c r="AB9" s="124"/>
      <c r="AC9" s="80" t="s">
        <v>76</v>
      </c>
    </row>
    <row r="10" spans="1:29" ht="12.75">
      <c r="A10" s="8" t="s">
        <v>7</v>
      </c>
      <c r="B10" s="54"/>
      <c r="C10" s="8" t="s">
        <v>5</v>
      </c>
      <c r="D10" s="8" t="s">
        <v>3</v>
      </c>
      <c r="E10" s="8" t="s">
        <v>4</v>
      </c>
      <c r="F10" s="8" t="s">
        <v>3</v>
      </c>
      <c r="G10" s="8" t="s">
        <v>4</v>
      </c>
      <c r="H10" s="51" t="s">
        <v>53</v>
      </c>
      <c r="I10" s="8"/>
      <c r="J10" s="134" t="s">
        <v>22</v>
      </c>
      <c r="K10" s="134"/>
      <c r="L10" s="134" t="s">
        <v>22</v>
      </c>
      <c r="M10" s="134"/>
      <c r="N10" s="8"/>
      <c r="O10" s="8"/>
      <c r="P10" s="8"/>
      <c r="Q10" s="8"/>
      <c r="R10" s="134" t="s">
        <v>31</v>
      </c>
      <c r="S10" s="134"/>
      <c r="T10" s="134" t="s">
        <v>31</v>
      </c>
      <c r="U10" s="134"/>
      <c r="V10" s="69" t="s">
        <v>20</v>
      </c>
      <c r="W10" s="153" t="s">
        <v>50</v>
      </c>
      <c r="X10" s="154"/>
      <c r="Y10" s="154"/>
      <c r="AA10" s="80" t="s">
        <v>7</v>
      </c>
      <c r="AB10" s="80" t="s">
        <v>5</v>
      </c>
      <c r="AC10" s="95" t="s">
        <v>80</v>
      </c>
    </row>
    <row r="11" spans="4:25" s="99" customFormat="1" ht="9" thickBot="1">
      <c r="D11" s="109"/>
      <c r="E11" s="109"/>
      <c r="F11" s="109"/>
      <c r="G11" s="109"/>
      <c r="H11" s="109"/>
      <c r="I11" s="109"/>
      <c r="J11" s="110"/>
      <c r="K11" s="110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11"/>
      <c r="W11" s="109"/>
      <c r="X11" s="109"/>
      <c r="Y11" s="112"/>
    </row>
    <row r="12" spans="1:34" ht="13.5" thickBot="1">
      <c r="A12" s="49">
        <f>C12</f>
        <v>41487</v>
      </c>
      <c r="B12" s="10">
        <f>IF(ISNUMBER(C12)=TRUE,WEEKDAY(C12,3),"")</f>
        <v>3</v>
      </c>
      <c r="C12" s="38">
        <f>DATE(F4,E4,1)</f>
        <v>41487</v>
      </c>
      <c r="D12" s="36">
        <v>0</v>
      </c>
      <c r="E12" s="37">
        <v>0</v>
      </c>
      <c r="F12" s="55">
        <v>0</v>
      </c>
      <c r="G12" s="37">
        <v>0</v>
      </c>
      <c r="H12" s="58">
        <v>0</v>
      </c>
      <c r="I12" s="20"/>
      <c r="J12" s="96">
        <f>IF(ISNUMBER(B12)=TRUE,IF(OR(I12="k",I12="u",I12="fe"),L12,IF(OR(I12="v",I12="x",I12="f"),"0:00",(E12-D12)+(G12-F12)-H12)),"")</f>
        <v>0</v>
      </c>
      <c r="K12" s="97"/>
      <c r="L12" s="144">
        <f aca="true" t="shared" si="0" ref="L12:L42">IF(ISNUMBER(B12)&lt;&gt;TRUE,"",IF(OR(I12="x",I12="s"),"0:00",INDEX($C$7:$J$7,1,B12+1)))</f>
        <v>0.3125</v>
      </c>
      <c r="M12" s="97"/>
      <c r="N12" s="11">
        <f>J12-L12</f>
        <v>-0.3125</v>
      </c>
      <c r="O12" s="11">
        <f aca="true" t="shared" si="1" ref="O12:O42">L12-J12</f>
        <v>0.3125</v>
      </c>
      <c r="P12" s="11">
        <f>SUMIF(N12,"&gt;0",N12)</f>
        <v>0</v>
      </c>
      <c r="Q12" s="11">
        <f>SUMIF(O12,"&gt;0",O12)</f>
        <v>0.3125</v>
      </c>
      <c r="R12" s="10">
        <f aca="true" t="shared" si="2" ref="R12:R42">IF(ISNUMBER(B12)=TRUE,HOUR(P12),"")</f>
        <v>0</v>
      </c>
      <c r="S12" s="12">
        <f>IF(ISNUMBER(B12)=TRUE,MINUTE(P12),"")</f>
        <v>0</v>
      </c>
      <c r="T12" s="13">
        <f aca="true" t="shared" si="3" ref="T12:T42">IF(ISNUMBER(B12)=TRUE,HOUR(Q12),"")</f>
        <v>7</v>
      </c>
      <c r="U12" s="12">
        <f>IF(ISNUMBER(B12)=TRUE,MINUTE(Q12),"")</f>
        <v>30</v>
      </c>
      <c r="V12" s="74">
        <f>(R12*60+S12-T12*60-U12+V7)</f>
        <v>-450</v>
      </c>
      <c r="W12" s="9" t="str">
        <f aca="true" t="shared" si="4" ref="W12:W42">IF(ISNUMBER(B12)=TRUE,IF(SIGN(V12)&lt;0,"-",IF(SIGN(V12)&gt;0,"+","+/-")),"")</f>
        <v>-</v>
      </c>
      <c r="X12" s="10">
        <f>IF(ISNUMBER(B12)=TRUE,INT(ABS(V12)/60),"")</f>
        <v>7</v>
      </c>
      <c r="Y12" s="12">
        <f>IF(ISNUMBER(B12)=TRUE,ABS(V12)-(X12*60),"")</f>
        <v>30</v>
      </c>
      <c r="Z12" s="23" t="s">
        <v>35</v>
      </c>
      <c r="AA12" s="81">
        <f>C12</f>
        <v>41487</v>
      </c>
      <c r="AB12" s="86">
        <f>DATE(F4,E4,1)</f>
        <v>41487</v>
      </c>
      <c r="AC12" s="87"/>
      <c r="AD12" s="65"/>
      <c r="AE12" s="65"/>
      <c r="AF12" s="65"/>
      <c r="AG12" s="65"/>
      <c r="AH12" s="65"/>
    </row>
    <row r="13" spans="1:34" ht="13.5" thickBot="1">
      <c r="A13" s="49">
        <f>C13</f>
        <v>41488</v>
      </c>
      <c r="B13" s="10">
        <f aca="true" t="shared" si="5" ref="B13:B42">IF(ISNUMBER(C13)=TRUE,WEEKDAY(C13,3),"")</f>
        <v>4</v>
      </c>
      <c r="C13" s="38">
        <f aca="true" t="shared" si="6" ref="C13:C40">IF(MONTH(C12+1)=$E$4,C12+1,"")</f>
        <v>41488</v>
      </c>
      <c r="D13" s="43">
        <v>0</v>
      </c>
      <c r="E13" s="44">
        <v>0</v>
      </c>
      <c r="F13" s="56">
        <v>0</v>
      </c>
      <c r="G13" s="44">
        <v>0</v>
      </c>
      <c r="H13" s="59">
        <v>0</v>
      </c>
      <c r="I13" s="21"/>
      <c r="J13" s="96">
        <f aca="true" t="shared" si="7" ref="J13:J42">IF(ISNUMBER(B13)=TRUE,IF(OR(I13="k",I13="u",I13="fe"),L13,IF(OR(I13="v",I13="x",I13="f"),"0:00",(E13-D13)+(G13-F13)-H13)),"")</f>
        <v>0</v>
      </c>
      <c r="K13" s="97"/>
      <c r="L13" s="144">
        <f t="shared" si="0"/>
        <v>0.2916666666666667</v>
      </c>
      <c r="M13" s="97"/>
      <c r="N13" s="11">
        <f aca="true" t="shared" si="8" ref="N13:N42">J13-L13</f>
        <v>-0.2916666666666667</v>
      </c>
      <c r="O13" s="11">
        <f t="shared" si="1"/>
        <v>0.2916666666666667</v>
      </c>
      <c r="P13" s="11">
        <f aca="true" t="shared" si="9" ref="P13:P42">SUMIF(N13,"&gt;0",N13)</f>
        <v>0</v>
      </c>
      <c r="Q13" s="11">
        <f aca="true" t="shared" si="10" ref="Q13:Q42">SUMIF(O13,"&gt;0",O13)</f>
        <v>0.2916666666666667</v>
      </c>
      <c r="R13" s="10">
        <f t="shared" si="2"/>
        <v>0</v>
      </c>
      <c r="S13" s="12">
        <f aca="true" t="shared" si="11" ref="S13:S42">IF(ISNUMBER(B13)=TRUE,MINUTE(P13),"")</f>
        <v>0</v>
      </c>
      <c r="T13" s="13">
        <f t="shared" si="3"/>
        <v>7</v>
      </c>
      <c r="U13" s="12">
        <f aca="true" t="shared" si="12" ref="U13:U42">IF(ISNUMBER(B13)=TRUE,MINUTE(Q13),"")</f>
        <v>0</v>
      </c>
      <c r="V13" s="74">
        <f>(R13*60+S13-T13*60-U13+V12)</f>
        <v>-870</v>
      </c>
      <c r="W13" s="9" t="str">
        <f t="shared" si="4"/>
        <v>-</v>
      </c>
      <c r="X13" s="10">
        <f aca="true" t="shared" si="13" ref="X13:X42">IF(ISNUMBER(B13)=TRUE,INT(ABS(V13)/60),"")</f>
        <v>14</v>
      </c>
      <c r="Y13" s="12">
        <f aca="true" t="shared" si="14" ref="Y13:Y42">IF(ISNUMBER(B13)=TRUE,ABS(V13)-(X13*60),"")</f>
        <v>30</v>
      </c>
      <c r="Z13" s="23" t="s">
        <v>36</v>
      </c>
      <c r="AA13" s="81">
        <f aca="true" t="shared" si="15" ref="AA13:AA42">C13</f>
        <v>41488</v>
      </c>
      <c r="AB13" s="86">
        <f>IF(MONTH(C12+1)=$E$4,C12+1,"")</f>
        <v>41488</v>
      </c>
      <c r="AC13" s="87"/>
      <c r="AD13" s="65"/>
      <c r="AE13" s="65"/>
      <c r="AF13" s="65"/>
      <c r="AG13" s="65"/>
      <c r="AH13" s="65"/>
    </row>
    <row r="14" spans="1:34" ht="13.5" thickBot="1">
      <c r="A14" s="49">
        <f aca="true" t="shared" si="16" ref="A14:A42">C14</f>
        <v>41489</v>
      </c>
      <c r="B14" s="10">
        <f t="shared" si="5"/>
        <v>5</v>
      </c>
      <c r="C14" s="38">
        <f t="shared" si="6"/>
        <v>41489</v>
      </c>
      <c r="D14" s="43">
        <v>0</v>
      </c>
      <c r="E14" s="44">
        <v>0</v>
      </c>
      <c r="F14" s="56">
        <v>0</v>
      </c>
      <c r="G14" s="44">
        <v>0</v>
      </c>
      <c r="H14" s="59">
        <v>0</v>
      </c>
      <c r="I14" s="21"/>
      <c r="J14" s="96">
        <f t="shared" si="7"/>
        <v>0</v>
      </c>
      <c r="K14" s="97"/>
      <c r="L14" s="144">
        <f t="shared" si="0"/>
        <v>0</v>
      </c>
      <c r="M14" s="97"/>
      <c r="N14" s="11">
        <f t="shared" si="8"/>
        <v>0</v>
      </c>
      <c r="O14" s="11">
        <f t="shared" si="1"/>
        <v>0</v>
      </c>
      <c r="P14" s="11">
        <f t="shared" si="9"/>
        <v>0</v>
      </c>
      <c r="Q14" s="11">
        <f t="shared" si="10"/>
        <v>0</v>
      </c>
      <c r="R14" s="10">
        <f t="shared" si="2"/>
        <v>0</v>
      </c>
      <c r="S14" s="12">
        <f t="shared" si="11"/>
        <v>0</v>
      </c>
      <c r="T14" s="13">
        <f t="shared" si="3"/>
        <v>0</v>
      </c>
      <c r="U14" s="12">
        <f t="shared" si="12"/>
        <v>0</v>
      </c>
      <c r="V14" s="74">
        <f aca="true" t="shared" si="17" ref="V14:V42">(R14*60+S14-T14*60-U14+V13)</f>
        <v>-870</v>
      </c>
      <c r="W14" s="9" t="str">
        <f t="shared" si="4"/>
        <v>-</v>
      </c>
      <c r="X14" s="10">
        <f t="shared" si="13"/>
        <v>14</v>
      </c>
      <c r="Y14" s="12">
        <f t="shared" si="14"/>
        <v>30</v>
      </c>
      <c r="Z14" s="23" t="s">
        <v>37</v>
      </c>
      <c r="AA14" s="81">
        <f t="shared" si="15"/>
        <v>41489</v>
      </c>
      <c r="AB14" s="86">
        <f aca="true" t="shared" si="18" ref="AB14:AB42">IF(MONTH(C13+1)=$E$4,C13+1,"")</f>
        <v>41489</v>
      </c>
      <c r="AC14" s="87"/>
      <c r="AD14" s="65"/>
      <c r="AE14" s="65"/>
      <c r="AF14" s="65"/>
      <c r="AG14" s="65"/>
      <c r="AH14" s="65"/>
    </row>
    <row r="15" spans="1:34" ht="13.5" thickBot="1">
      <c r="A15" s="49">
        <f t="shared" si="16"/>
        <v>41490</v>
      </c>
      <c r="B15" s="10">
        <f t="shared" si="5"/>
        <v>6</v>
      </c>
      <c r="C15" s="38">
        <f t="shared" si="6"/>
        <v>41490</v>
      </c>
      <c r="D15" s="43">
        <v>0</v>
      </c>
      <c r="E15" s="44">
        <v>0</v>
      </c>
      <c r="F15" s="56">
        <v>0</v>
      </c>
      <c r="G15" s="44">
        <v>0</v>
      </c>
      <c r="H15" s="59">
        <v>0</v>
      </c>
      <c r="I15" s="21"/>
      <c r="J15" s="96">
        <f t="shared" si="7"/>
        <v>0</v>
      </c>
      <c r="K15" s="97"/>
      <c r="L15" s="144">
        <f t="shared" si="0"/>
        <v>0</v>
      </c>
      <c r="M15" s="97"/>
      <c r="N15" s="11">
        <f t="shared" si="8"/>
        <v>0</v>
      </c>
      <c r="O15" s="11">
        <f t="shared" si="1"/>
        <v>0</v>
      </c>
      <c r="P15" s="11">
        <f t="shared" si="9"/>
        <v>0</v>
      </c>
      <c r="Q15" s="11">
        <f t="shared" si="10"/>
        <v>0</v>
      </c>
      <c r="R15" s="10">
        <f t="shared" si="2"/>
        <v>0</v>
      </c>
      <c r="S15" s="12">
        <f t="shared" si="11"/>
        <v>0</v>
      </c>
      <c r="T15" s="13">
        <f t="shared" si="3"/>
        <v>0</v>
      </c>
      <c r="U15" s="12">
        <f t="shared" si="12"/>
        <v>0</v>
      </c>
      <c r="V15" s="74">
        <f t="shared" si="17"/>
        <v>-870</v>
      </c>
      <c r="W15" s="9" t="str">
        <f t="shared" si="4"/>
        <v>-</v>
      </c>
      <c r="X15" s="10">
        <f t="shared" si="13"/>
        <v>14</v>
      </c>
      <c r="Y15" s="12">
        <f t="shared" si="14"/>
        <v>30</v>
      </c>
      <c r="Z15" s="23" t="s">
        <v>38</v>
      </c>
      <c r="AA15" s="81">
        <f t="shared" si="15"/>
        <v>41490</v>
      </c>
      <c r="AB15" s="86">
        <f t="shared" si="18"/>
        <v>41490</v>
      </c>
      <c r="AC15" s="87"/>
      <c r="AD15" s="65"/>
      <c r="AE15" s="65"/>
      <c r="AF15" s="65"/>
      <c r="AG15" s="65"/>
      <c r="AH15" s="65"/>
    </row>
    <row r="16" spans="1:34" ht="13.5" thickBot="1">
      <c r="A16" s="49">
        <f t="shared" si="16"/>
        <v>41491</v>
      </c>
      <c r="B16" s="10">
        <f t="shared" si="5"/>
        <v>0</v>
      </c>
      <c r="C16" s="38">
        <f t="shared" si="6"/>
        <v>41491</v>
      </c>
      <c r="D16" s="43">
        <v>0</v>
      </c>
      <c r="E16" s="44">
        <v>0</v>
      </c>
      <c r="F16" s="56">
        <v>0</v>
      </c>
      <c r="G16" s="44">
        <v>0</v>
      </c>
      <c r="H16" s="59">
        <v>0</v>
      </c>
      <c r="I16" s="21"/>
      <c r="J16" s="96">
        <f t="shared" si="7"/>
        <v>0</v>
      </c>
      <c r="K16" s="97"/>
      <c r="L16" s="144">
        <f t="shared" si="0"/>
        <v>0.3125</v>
      </c>
      <c r="M16" s="97"/>
      <c r="N16" s="11">
        <f t="shared" si="8"/>
        <v>-0.3125</v>
      </c>
      <c r="O16" s="11">
        <f t="shared" si="1"/>
        <v>0.3125</v>
      </c>
      <c r="P16" s="11">
        <f t="shared" si="9"/>
        <v>0</v>
      </c>
      <c r="Q16" s="11">
        <f t="shared" si="10"/>
        <v>0.3125</v>
      </c>
      <c r="R16" s="10">
        <f t="shared" si="2"/>
        <v>0</v>
      </c>
      <c r="S16" s="12">
        <f t="shared" si="11"/>
        <v>0</v>
      </c>
      <c r="T16" s="13">
        <f t="shared" si="3"/>
        <v>7</v>
      </c>
      <c r="U16" s="12">
        <f t="shared" si="12"/>
        <v>30</v>
      </c>
      <c r="V16" s="74">
        <f t="shared" si="17"/>
        <v>-1320</v>
      </c>
      <c r="W16" s="9" t="str">
        <f t="shared" si="4"/>
        <v>-</v>
      </c>
      <c r="X16" s="10">
        <f t="shared" si="13"/>
        <v>22</v>
      </c>
      <c r="Y16" s="12">
        <f t="shared" si="14"/>
        <v>0</v>
      </c>
      <c r="Z16" s="23" t="s">
        <v>39</v>
      </c>
      <c r="AA16" s="81">
        <f t="shared" si="15"/>
        <v>41491</v>
      </c>
      <c r="AB16" s="86">
        <f t="shared" si="18"/>
        <v>41491</v>
      </c>
      <c r="AC16" s="87"/>
      <c r="AD16" s="65"/>
      <c r="AE16" s="65"/>
      <c r="AF16" s="65"/>
      <c r="AG16" s="65"/>
      <c r="AH16" s="65"/>
    </row>
    <row r="17" spans="1:34" ht="13.5" thickBot="1">
      <c r="A17" s="49">
        <f t="shared" si="16"/>
        <v>41492</v>
      </c>
      <c r="B17" s="10">
        <f t="shared" si="5"/>
        <v>1</v>
      </c>
      <c r="C17" s="38">
        <f t="shared" si="6"/>
        <v>41492</v>
      </c>
      <c r="D17" s="43">
        <v>0</v>
      </c>
      <c r="E17" s="44">
        <v>0</v>
      </c>
      <c r="F17" s="56">
        <v>0</v>
      </c>
      <c r="G17" s="44">
        <v>0</v>
      </c>
      <c r="H17" s="59">
        <v>0</v>
      </c>
      <c r="I17" s="21"/>
      <c r="J17" s="96">
        <f t="shared" si="7"/>
        <v>0</v>
      </c>
      <c r="K17" s="97"/>
      <c r="L17" s="144">
        <f t="shared" si="0"/>
        <v>0.3125</v>
      </c>
      <c r="M17" s="97"/>
      <c r="N17" s="11">
        <f t="shared" si="8"/>
        <v>-0.3125</v>
      </c>
      <c r="O17" s="11">
        <f t="shared" si="1"/>
        <v>0.3125</v>
      </c>
      <c r="P17" s="11">
        <f t="shared" si="9"/>
        <v>0</v>
      </c>
      <c r="Q17" s="11">
        <f t="shared" si="10"/>
        <v>0.3125</v>
      </c>
      <c r="R17" s="10">
        <f t="shared" si="2"/>
        <v>0</v>
      </c>
      <c r="S17" s="12">
        <f t="shared" si="11"/>
        <v>0</v>
      </c>
      <c r="T17" s="13">
        <f t="shared" si="3"/>
        <v>7</v>
      </c>
      <c r="U17" s="12">
        <f t="shared" si="12"/>
        <v>30</v>
      </c>
      <c r="V17" s="74">
        <f t="shared" si="17"/>
        <v>-1770</v>
      </c>
      <c r="W17" s="9" t="str">
        <f t="shared" si="4"/>
        <v>-</v>
      </c>
      <c r="X17" s="10">
        <f t="shared" si="13"/>
        <v>29</v>
      </c>
      <c r="Y17" s="12">
        <f t="shared" si="14"/>
        <v>30</v>
      </c>
      <c r="Z17" s="23" t="s">
        <v>40</v>
      </c>
      <c r="AA17" s="81">
        <f t="shared" si="15"/>
        <v>41492</v>
      </c>
      <c r="AB17" s="86">
        <f t="shared" si="18"/>
        <v>41492</v>
      </c>
      <c r="AC17" s="87"/>
      <c r="AD17" s="65"/>
      <c r="AE17" s="65"/>
      <c r="AF17" s="65"/>
      <c r="AG17" s="65"/>
      <c r="AH17" s="65"/>
    </row>
    <row r="18" spans="1:34" ht="13.5" thickBot="1">
      <c r="A18" s="49">
        <f t="shared" si="16"/>
        <v>41493</v>
      </c>
      <c r="B18" s="10">
        <f t="shared" si="5"/>
        <v>2</v>
      </c>
      <c r="C18" s="38">
        <f t="shared" si="6"/>
        <v>41493</v>
      </c>
      <c r="D18" s="43">
        <v>0</v>
      </c>
      <c r="E18" s="44">
        <v>0</v>
      </c>
      <c r="F18" s="56">
        <v>0</v>
      </c>
      <c r="G18" s="44">
        <v>0</v>
      </c>
      <c r="H18" s="59">
        <v>0</v>
      </c>
      <c r="I18" s="21"/>
      <c r="J18" s="96">
        <f t="shared" si="7"/>
        <v>0</v>
      </c>
      <c r="K18" s="97"/>
      <c r="L18" s="144">
        <f t="shared" si="0"/>
        <v>0.3125</v>
      </c>
      <c r="M18" s="97"/>
      <c r="N18" s="11">
        <f t="shared" si="8"/>
        <v>-0.3125</v>
      </c>
      <c r="O18" s="11">
        <f t="shared" si="1"/>
        <v>0.3125</v>
      </c>
      <c r="P18" s="11">
        <f t="shared" si="9"/>
        <v>0</v>
      </c>
      <c r="Q18" s="11">
        <f t="shared" si="10"/>
        <v>0.3125</v>
      </c>
      <c r="R18" s="10">
        <f t="shared" si="2"/>
        <v>0</v>
      </c>
      <c r="S18" s="12">
        <f t="shared" si="11"/>
        <v>0</v>
      </c>
      <c r="T18" s="13">
        <f t="shared" si="3"/>
        <v>7</v>
      </c>
      <c r="U18" s="12">
        <f t="shared" si="12"/>
        <v>30</v>
      </c>
      <c r="V18" s="74">
        <f t="shared" si="17"/>
        <v>-2220</v>
      </c>
      <c r="W18" s="9" t="str">
        <f t="shared" si="4"/>
        <v>-</v>
      </c>
      <c r="X18" s="10">
        <f t="shared" si="13"/>
        <v>37</v>
      </c>
      <c r="Y18" s="12">
        <f t="shared" si="14"/>
        <v>0</v>
      </c>
      <c r="Z18" s="23" t="s">
        <v>41</v>
      </c>
      <c r="AA18" s="81">
        <f t="shared" si="15"/>
        <v>41493</v>
      </c>
      <c r="AB18" s="86">
        <f t="shared" si="18"/>
        <v>41493</v>
      </c>
      <c r="AC18" s="87"/>
      <c r="AD18" s="65"/>
      <c r="AE18" s="65"/>
      <c r="AF18" s="65"/>
      <c r="AG18" s="65"/>
      <c r="AH18" s="65"/>
    </row>
    <row r="19" spans="1:34" ht="13.5" thickBot="1">
      <c r="A19" s="49">
        <f t="shared" si="16"/>
        <v>41494</v>
      </c>
      <c r="B19" s="10">
        <f t="shared" si="5"/>
        <v>3</v>
      </c>
      <c r="C19" s="38">
        <f t="shared" si="6"/>
        <v>41494</v>
      </c>
      <c r="D19" s="43">
        <v>0</v>
      </c>
      <c r="E19" s="44">
        <v>0</v>
      </c>
      <c r="F19" s="56">
        <v>0</v>
      </c>
      <c r="G19" s="44">
        <v>0</v>
      </c>
      <c r="H19" s="59">
        <v>0</v>
      </c>
      <c r="I19" s="21"/>
      <c r="J19" s="96">
        <f t="shared" si="7"/>
        <v>0</v>
      </c>
      <c r="K19" s="97"/>
      <c r="L19" s="144">
        <f t="shared" si="0"/>
        <v>0.3125</v>
      </c>
      <c r="M19" s="97"/>
      <c r="N19" s="11">
        <f t="shared" si="8"/>
        <v>-0.3125</v>
      </c>
      <c r="O19" s="11">
        <f t="shared" si="1"/>
        <v>0.3125</v>
      </c>
      <c r="P19" s="11">
        <f t="shared" si="9"/>
        <v>0</v>
      </c>
      <c r="Q19" s="11">
        <f t="shared" si="10"/>
        <v>0.3125</v>
      </c>
      <c r="R19" s="10">
        <f t="shared" si="2"/>
        <v>0</v>
      </c>
      <c r="S19" s="12">
        <f t="shared" si="11"/>
        <v>0</v>
      </c>
      <c r="T19" s="13">
        <f t="shared" si="3"/>
        <v>7</v>
      </c>
      <c r="U19" s="12">
        <f t="shared" si="12"/>
        <v>30</v>
      </c>
      <c r="V19" s="74">
        <f t="shared" si="17"/>
        <v>-2670</v>
      </c>
      <c r="W19" s="9" t="str">
        <f t="shared" si="4"/>
        <v>-</v>
      </c>
      <c r="X19" s="10">
        <f t="shared" si="13"/>
        <v>44</v>
      </c>
      <c r="Y19" s="12">
        <f t="shared" si="14"/>
        <v>30</v>
      </c>
      <c r="Z19" s="23" t="s">
        <v>42</v>
      </c>
      <c r="AA19" s="81">
        <f t="shared" si="15"/>
        <v>41494</v>
      </c>
      <c r="AB19" s="86">
        <f t="shared" si="18"/>
        <v>41494</v>
      </c>
      <c r="AC19" s="87"/>
      <c r="AD19" s="65"/>
      <c r="AE19" s="65"/>
      <c r="AF19" s="65"/>
      <c r="AG19" s="65"/>
      <c r="AH19" s="65"/>
    </row>
    <row r="20" spans="1:34" ht="13.5" thickBot="1">
      <c r="A20" s="49">
        <f t="shared" si="16"/>
        <v>41495</v>
      </c>
      <c r="B20" s="10">
        <f t="shared" si="5"/>
        <v>4</v>
      </c>
      <c r="C20" s="38">
        <f t="shared" si="6"/>
        <v>41495</v>
      </c>
      <c r="D20" s="43">
        <v>0</v>
      </c>
      <c r="E20" s="44">
        <v>0</v>
      </c>
      <c r="F20" s="56">
        <v>0</v>
      </c>
      <c r="G20" s="44">
        <v>0</v>
      </c>
      <c r="H20" s="59">
        <v>0</v>
      </c>
      <c r="I20" s="21"/>
      <c r="J20" s="96">
        <f t="shared" si="7"/>
        <v>0</v>
      </c>
      <c r="K20" s="97"/>
      <c r="L20" s="144">
        <f t="shared" si="0"/>
        <v>0.2916666666666667</v>
      </c>
      <c r="M20" s="97"/>
      <c r="N20" s="11">
        <f t="shared" si="8"/>
        <v>-0.2916666666666667</v>
      </c>
      <c r="O20" s="11">
        <f t="shared" si="1"/>
        <v>0.2916666666666667</v>
      </c>
      <c r="P20" s="11">
        <f t="shared" si="9"/>
        <v>0</v>
      </c>
      <c r="Q20" s="11">
        <f t="shared" si="10"/>
        <v>0.2916666666666667</v>
      </c>
      <c r="R20" s="10">
        <f t="shared" si="2"/>
        <v>0</v>
      </c>
      <c r="S20" s="12">
        <f t="shared" si="11"/>
        <v>0</v>
      </c>
      <c r="T20" s="13">
        <f t="shared" si="3"/>
        <v>7</v>
      </c>
      <c r="U20" s="12">
        <f t="shared" si="12"/>
        <v>0</v>
      </c>
      <c r="V20" s="74">
        <f t="shared" si="17"/>
        <v>-3090</v>
      </c>
      <c r="W20" s="9" t="str">
        <f t="shared" si="4"/>
        <v>-</v>
      </c>
      <c r="X20" s="10">
        <f t="shared" si="13"/>
        <v>51</v>
      </c>
      <c r="Y20" s="12">
        <f t="shared" si="14"/>
        <v>30</v>
      </c>
      <c r="Z20" s="23" t="s">
        <v>43</v>
      </c>
      <c r="AA20" s="81">
        <f t="shared" si="15"/>
        <v>41495</v>
      </c>
      <c r="AB20" s="86">
        <f t="shared" si="18"/>
        <v>41495</v>
      </c>
      <c r="AC20" s="87"/>
      <c r="AD20" s="65"/>
      <c r="AE20" s="65"/>
      <c r="AF20" s="65"/>
      <c r="AG20" s="65"/>
      <c r="AH20" s="65"/>
    </row>
    <row r="21" spans="1:34" ht="13.5" thickBot="1">
      <c r="A21" s="49">
        <f t="shared" si="16"/>
        <v>41496</v>
      </c>
      <c r="B21" s="10">
        <f t="shared" si="5"/>
        <v>5</v>
      </c>
      <c r="C21" s="38">
        <f t="shared" si="6"/>
        <v>41496</v>
      </c>
      <c r="D21" s="43">
        <v>0</v>
      </c>
      <c r="E21" s="44">
        <v>0</v>
      </c>
      <c r="F21" s="56">
        <v>0</v>
      </c>
      <c r="G21" s="44">
        <v>0</v>
      </c>
      <c r="H21" s="59">
        <v>0</v>
      </c>
      <c r="I21" s="21"/>
      <c r="J21" s="96">
        <f t="shared" si="7"/>
        <v>0</v>
      </c>
      <c r="K21" s="97"/>
      <c r="L21" s="144">
        <f t="shared" si="0"/>
        <v>0</v>
      </c>
      <c r="M21" s="97"/>
      <c r="N21" s="11">
        <f t="shared" si="8"/>
        <v>0</v>
      </c>
      <c r="O21" s="11">
        <f t="shared" si="1"/>
        <v>0</v>
      </c>
      <c r="P21" s="11">
        <f t="shared" si="9"/>
        <v>0</v>
      </c>
      <c r="Q21" s="11">
        <f t="shared" si="10"/>
        <v>0</v>
      </c>
      <c r="R21" s="10">
        <f t="shared" si="2"/>
        <v>0</v>
      </c>
      <c r="S21" s="12">
        <f t="shared" si="11"/>
        <v>0</v>
      </c>
      <c r="T21" s="13">
        <f t="shared" si="3"/>
        <v>0</v>
      </c>
      <c r="U21" s="12">
        <f t="shared" si="12"/>
        <v>0</v>
      </c>
      <c r="V21" s="74">
        <f t="shared" si="17"/>
        <v>-3090</v>
      </c>
      <c r="W21" s="9" t="str">
        <f t="shared" si="4"/>
        <v>-</v>
      </c>
      <c r="X21" s="10">
        <f t="shared" si="13"/>
        <v>51</v>
      </c>
      <c r="Y21" s="12">
        <f t="shared" si="14"/>
        <v>30</v>
      </c>
      <c r="Z21" s="23" t="s">
        <v>44</v>
      </c>
      <c r="AA21" s="81">
        <f t="shared" si="15"/>
        <v>41496</v>
      </c>
      <c r="AB21" s="86">
        <f t="shared" si="18"/>
        <v>41496</v>
      </c>
      <c r="AC21" s="87"/>
      <c r="AD21" s="65"/>
      <c r="AE21" s="65"/>
      <c r="AF21" s="65"/>
      <c r="AG21" s="65"/>
      <c r="AH21" s="65"/>
    </row>
    <row r="22" spans="1:34" ht="13.5" thickBot="1">
      <c r="A22" s="49">
        <f t="shared" si="16"/>
        <v>41497</v>
      </c>
      <c r="B22" s="10">
        <f t="shared" si="5"/>
        <v>6</v>
      </c>
      <c r="C22" s="38">
        <f t="shared" si="6"/>
        <v>41497</v>
      </c>
      <c r="D22" s="43">
        <v>0</v>
      </c>
      <c r="E22" s="44">
        <v>0</v>
      </c>
      <c r="F22" s="56">
        <v>0</v>
      </c>
      <c r="G22" s="44">
        <v>0</v>
      </c>
      <c r="H22" s="59">
        <v>0</v>
      </c>
      <c r="I22" s="21"/>
      <c r="J22" s="96">
        <f t="shared" si="7"/>
        <v>0</v>
      </c>
      <c r="K22" s="97"/>
      <c r="L22" s="144">
        <f t="shared" si="0"/>
        <v>0</v>
      </c>
      <c r="M22" s="97"/>
      <c r="N22" s="11">
        <f t="shared" si="8"/>
        <v>0</v>
      </c>
      <c r="O22" s="11">
        <f t="shared" si="1"/>
        <v>0</v>
      </c>
      <c r="P22" s="11">
        <f t="shared" si="9"/>
        <v>0</v>
      </c>
      <c r="Q22" s="11">
        <f t="shared" si="10"/>
        <v>0</v>
      </c>
      <c r="R22" s="10">
        <f t="shared" si="2"/>
        <v>0</v>
      </c>
      <c r="S22" s="12">
        <f t="shared" si="11"/>
        <v>0</v>
      </c>
      <c r="T22" s="13">
        <f t="shared" si="3"/>
        <v>0</v>
      </c>
      <c r="U22" s="12">
        <f t="shared" si="12"/>
        <v>0</v>
      </c>
      <c r="V22" s="74">
        <f t="shared" si="17"/>
        <v>-3090</v>
      </c>
      <c r="W22" s="9" t="str">
        <f t="shared" si="4"/>
        <v>-</v>
      </c>
      <c r="X22" s="10">
        <f t="shared" si="13"/>
        <v>51</v>
      </c>
      <c r="Y22" s="12">
        <f t="shared" si="14"/>
        <v>30</v>
      </c>
      <c r="Z22" s="23" t="s">
        <v>45</v>
      </c>
      <c r="AA22" s="81">
        <f t="shared" si="15"/>
        <v>41497</v>
      </c>
      <c r="AB22" s="86">
        <f t="shared" si="18"/>
        <v>41497</v>
      </c>
      <c r="AC22" s="87"/>
      <c r="AD22" s="65"/>
      <c r="AE22" s="65"/>
      <c r="AF22" s="65"/>
      <c r="AG22" s="65"/>
      <c r="AH22" s="65"/>
    </row>
    <row r="23" spans="1:34" ht="13.5" thickBot="1">
      <c r="A23" s="49">
        <f t="shared" si="16"/>
        <v>41498</v>
      </c>
      <c r="B23" s="10">
        <f t="shared" si="5"/>
        <v>0</v>
      </c>
      <c r="C23" s="38">
        <f t="shared" si="6"/>
        <v>41498</v>
      </c>
      <c r="D23" s="43">
        <v>0</v>
      </c>
      <c r="E23" s="44">
        <v>0</v>
      </c>
      <c r="F23" s="56">
        <v>0</v>
      </c>
      <c r="G23" s="44">
        <v>0</v>
      </c>
      <c r="H23" s="59">
        <v>0</v>
      </c>
      <c r="I23" s="21"/>
      <c r="J23" s="96">
        <f t="shared" si="7"/>
        <v>0</v>
      </c>
      <c r="K23" s="97"/>
      <c r="L23" s="144">
        <f t="shared" si="0"/>
        <v>0.3125</v>
      </c>
      <c r="M23" s="97"/>
      <c r="N23" s="11">
        <f t="shared" si="8"/>
        <v>-0.3125</v>
      </c>
      <c r="O23" s="11">
        <f t="shared" si="1"/>
        <v>0.3125</v>
      </c>
      <c r="P23" s="11">
        <f t="shared" si="9"/>
        <v>0</v>
      </c>
      <c r="Q23" s="11">
        <f t="shared" si="10"/>
        <v>0.3125</v>
      </c>
      <c r="R23" s="10">
        <f t="shared" si="2"/>
        <v>0</v>
      </c>
      <c r="S23" s="12">
        <f t="shared" si="11"/>
        <v>0</v>
      </c>
      <c r="T23" s="13">
        <f t="shared" si="3"/>
        <v>7</v>
      </c>
      <c r="U23" s="12">
        <f t="shared" si="12"/>
        <v>30</v>
      </c>
      <c r="V23" s="74">
        <f t="shared" si="17"/>
        <v>-3540</v>
      </c>
      <c r="W23" s="9" t="str">
        <f t="shared" si="4"/>
        <v>-</v>
      </c>
      <c r="X23" s="10">
        <f t="shared" si="13"/>
        <v>59</v>
      </c>
      <c r="Y23" s="12">
        <f t="shared" si="14"/>
        <v>0</v>
      </c>
      <c r="Z23" s="23" t="s">
        <v>46</v>
      </c>
      <c r="AA23" s="81">
        <f t="shared" si="15"/>
        <v>41498</v>
      </c>
      <c r="AB23" s="86">
        <f t="shared" si="18"/>
        <v>41498</v>
      </c>
      <c r="AC23" s="87"/>
      <c r="AD23" s="65"/>
      <c r="AE23" s="65"/>
      <c r="AF23" s="65"/>
      <c r="AG23" s="65"/>
      <c r="AH23" s="65"/>
    </row>
    <row r="24" spans="1:34" ht="13.5" thickBot="1">
      <c r="A24" s="49">
        <f t="shared" si="16"/>
        <v>41499</v>
      </c>
      <c r="B24" s="10">
        <f t="shared" si="5"/>
        <v>1</v>
      </c>
      <c r="C24" s="38">
        <f t="shared" si="6"/>
        <v>41499</v>
      </c>
      <c r="D24" s="43">
        <v>0</v>
      </c>
      <c r="E24" s="44">
        <v>0</v>
      </c>
      <c r="F24" s="56">
        <v>0</v>
      </c>
      <c r="G24" s="44">
        <v>0</v>
      </c>
      <c r="H24" s="59">
        <v>0</v>
      </c>
      <c r="I24" s="21"/>
      <c r="J24" s="96">
        <f t="shared" si="7"/>
        <v>0</v>
      </c>
      <c r="K24" s="97"/>
      <c r="L24" s="144">
        <f t="shared" si="0"/>
        <v>0.3125</v>
      </c>
      <c r="M24" s="97"/>
      <c r="N24" s="11">
        <f t="shared" si="8"/>
        <v>-0.3125</v>
      </c>
      <c r="O24" s="11">
        <f t="shared" si="1"/>
        <v>0.3125</v>
      </c>
      <c r="P24" s="11">
        <f t="shared" si="9"/>
        <v>0</v>
      </c>
      <c r="Q24" s="11">
        <f t="shared" si="10"/>
        <v>0.3125</v>
      </c>
      <c r="R24" s="10">
        <f t="shared" si="2"/>
        <v>0</v>
      </c>
      <c r="S24" s="12">
        <f t="shared" si="11"/>
        <v>0</v>
      </c>
      <c r="T24" s="13">
        <f t="shared" si="3"/>
        <v>7</v>
      </c>
      <c r="U24" s="12">
        <f t="shared" si="12"/>
        <v>30</v>
      </c>
      <c r="V24" s="74">
        <f t="shared" si="17"/>
        <v>-3990</v>
      </c>
      <c r="W24" s="9" t="str">
        <f t="shared" si="4"/>
        <v>-</v>
      </c>
      <c r="X24" s="10">
        <f t="shared" si="13"/>
        <v>66</v>
      </c>
      <c r="Y24" s="12">
        <f t="shared" si="14"/>
        <v>30</v>
      </c>
      <c r="Z24" s="23"/>
      <c r="AA24" s="81">
        <f t="shared" si="15"/>
        <v>41499</v>
      </c>
      <c r="AB24" s="86">
        <f t="shared" si="18"/>
        <v>41499</v>
      </c>
      <c r="AC24" s="87"/>
      <c r="AD24" s="65"/>
      <c r="AE24" s="65"/>
      <c r="AF24" s="65"/>
      <c r="AG24" s="65"/>
      <c r="AH24" s="65"/>
    </row>
    <row r="25" spans="1:34" ht="13.5" thickBot="1">
      <c r="A25" s="49">
        <f t="shared" si="16"/>
        <v>41500</v>
      </c>
      <c r="B25" s="10">
        <f t="shared" si="5"/>
        <v>2</v>
      </c>
      <c r="C25" s="38">
        <f t="shared" si="6"/>
        <v>41500</v>
      </c>
      <c r="D25" s="43">
        <v>0</v>
      </c>
      <c r="E25" s="44">
        <v>0</v>
      </c>
      <c r="F25" s="56">
        <v>0</v>
      </c>
      <c r="G25" s="44">
        <v>0</v>
      </c>
      <c r="H25" s="59">
        <v>0</v>
      </c>
      <c r="I25" s="21"/>
      <c r="J25" s="96">
        <f t="shared" si="7"/>
        <v>0</v>
      </c>
      <c r="K25" s="97"/>
      <c r="L25" s="144">
        <f t="shared" si="0"/>
        <v>0.3125</v>
      </c>
      <c r="M25" s="97"/>
      <c r="N25" s="11">
        <f t="shared" si="8"/>
        <v>-0.3125</v>
      </c>
      <c r="O25" s="11">
        <f t="shared" si="1"/>
        <v>0.3125</v>
      </c>
      <c r="P25" s="11">
        <f t="shared" si="9"/>
        <v>0</v>
      </c>
      <c r="Q25" s="11">
        <f t="shared" si="10"/>
        <v>0.3125</v>
      </c>
      <c r="R25" s="10">
        <f t="shared" si="2"/>
        <v>0</v>
      </c>
      <c r="S25" s="12">
        <f t="shared" si="11"/>
        <v>0</v>
      </c>
      <c r="T25" s="13">
        <f t="shared" si="3"/>
        <v>7</v>
      </c>
      <c r="U25" s="12">
        <f t="shared" si="12"/>
        <v>30</v>
      </c>
      <c r="V25" s="74">
        <f t="shared" si="17"/>
        <v>-4440</v>
      </c>
      <c r="W25" s="9" t="str">
        <f t="shared" si="4"/>
        <v>-</v>
      </c>
      <c r="X25" s="10">
        <f t="shared" si="13"/>
        <v>74</v>
      </c>
      <c r="Y25" s="12">
        <f t="shared" si="14"/>
        <v>0</v>
      </c>
      <c r="Z25" s="23"/>
      <c r="AA25" s="81">
        <f t="shared" si="15"/>
        <v>41500</v>
      </c>
      <c r="AB25" s="86">
        <f t="shared" si="18"/>
        <v>41500</v>
      </c>
      <c r="AC25" s="87"/>
      <c r="AD25" s="65"/>
      <c r="AE25" s="65"/>
      <c r="AF25" s="65"/>
      <c r="AG25" s="65"/>
      <c r="AH25" s="65"/>
    </row>
    <row r="26" spans="1:34" ht="13.5" thickBot="1">
      <c r="A26" s="49">
        <f t="shared" si="16"/>
        <v>41501</v>
      </c>
      <c r="B26" s="10">
        <f t="shared" si="5"/>
        <v>3</v>
      </c>
      <c r="C26" s="38">
        <f t="shared" si="6"/>
        <v>41501</v>
      </c>
      <c r="D26" s="43">
        <v>0</v>
      </c>
      <c r="E26" s="44">
        <v>0</v>
      </c>
      <c r="F26" s="56">
        <v>0</v>
      </c>
      <c r="G26" s="44">
        <v>0</v>
      </c>
      <c r="H26" s="59">
        <v>0</v>
      </c>
      <c r="I26" s="21"/>
      <c r="J26" s="96">
        <f t="shared" si="7"/>
        <v>0</v>
      </c>
      <c r="K26" s="97"/>
      <c r="L26" s="144">
        <f t="shared" si="0"/>
        <v>0.3125</v>
      </c>
      <c r="M26" s="97"/>
      <c r="N26" s="11">
        <f t="shared" si="8"/>
        <v>-0.3125</v>
      </c>
      <c r="O26" s="11">
        <f t="shared" si="1"/>
        <v>0.3125</v>
      </c>
      <c r="P26" s="11">
        <f t="shared" si="9"/>
        <v>0</v>
      </c>
      <c r="Q26" s="11">
        <f t="shared" si="10"/>
        <v>0.3125</v>
      </c>
      <c r="R26" s="10">
        <f t="shared" si="2"/>
        <v>0</v>
      </c>
      <c r="S26" s="12">
        <f t="shared" si="11"/>
        <v>0</v>
      </c>
      <c r="T26" s="13">
        <f t="shared" si="3"/>
        <v>7</v>
      </c>
      <c r="U26" s="12">
        <f t="shared" si="12"/>
        <v>30</v>
      </c>
      <c r="V26" s="74">
        <f t="shared" si="17"/>
        <v>-4890</v>
      </c>
      <c r="W26" s="9" t="str">
        <f t="shared" si="4"/>
        <v>-</v>
      </c>
      <c r="X26" s="10">
        <f t="shared" si="13"/>
        <v>81</v>
      </c>
      <c r="Y26" s="12">
        <f t="shared" si="14"/>
        <v>30</v>
      </c>
      <c r="Z26" s="23"/>
      <c r="AA26" s="81">
        <f t="shared" si="15"/>
        <v>41501</v>
      </c>
      <c r="AB26" s="86">
        <f t="shared" si="18"/>
        <v>41501</v>
      </c>
      <c r="AC26" s="87"/>
      <c r="AD26" s="65"/>
      <c r="AE26" s="65"/>
      <c r="AF26" s="65"/>
      <c r="AG26" s="65"/>
      <c r="AH26" s="65"/>
    </row>
    <row r="27" spans="1:34" ht="13.5" thickBot="1">
      <c r="A27" s="49">
        <f t="shared" si="16"/>
        <v>41502</v>
      </c>
      <c r="B27" s="10">
        <f t="shared" si="5"/>
        <v>4</v>
      </c>
      <c r="C27" s="38">
        <f t="shared" si="6"/>
        <v>41502</v>
      </c>
      <c r="D27" s="43">
        <v>0</v>
      </c>
      <c r="E27" s="44">
        <v>0</v>
      </c>
      <c r="F27" s="56">
        <v>0</v>
      </c>
      <c r="G27" s="44">
        <v>0</v>
      </c>
      <c r="H27" s="59">
        <v>0</v>
      </c>
      <c r="I27" s="21"/>
      <c r="J27" s="96">
        <f t="shared" si="7"/>
        <v>0</v>
      </c>
      <c r="K27" s="97"/>
      <c r="L27" s="144">
        <f t="shared" si="0"/>
        <v>0.2916666666666667</v>
      </c>
      <c r="M27" s="97"/>
      <c r="N27" s="11">
        <f t="shared" si="8"/>
        <v>-0.2916666666666667</v>
      </c>
      <c r="O27" s="11">
        <f t="shared" si="1"/>
        <v>0.2916666666666667</v>
      </c>
      <c r="P27" s="11">
        <f t="shared" si="9"/>
        <v>0</v>
      </c>
      <c r="Q27" s="11">
        <f t="shared" si="10"/>
        <v>0.2916666666666667</v>
      </c>
      <c r="R27" s="10">
        <f t="shared" si="2"/>
        <v>0</v>
      </c>
      <c r="S27" s="12">
        <f t="shared" si="11"/>
        <v>0</v>
      </c>
      <c r="T27" s="13">
        <f t="shared" si="3"/>
        <v>7</v>
      </c>
      <c r="U27" s="12">
        <f t="shared" si="12"/>
        <v>0</v>
      </c>
      <c r="V27" s="74">
        <f t="shared" si="17"/>
        <v>-5310</v>
      </c>
      <c r="W27" s="9" t="str">
        <f t="shared" si="4"/>
        <v>-</v>
      </c>
      <c r="X27" s="10">
        <f t="shared" si="13"/>
        <v>88</v>
      </c>
      <c r="Y27" s="12">
        <f t="shared" si="14"/>
        <v>30</v>
      </c>
      <c r="Z27" s="23"/>
      <c r="AA27" s="81">
        <f t="shared" si="15"/>
        <v>41502</v>
      </c>
      <c r="AB27" s="86">
        <f t="shared" si="18"/>
        <v>41502</v>
      </c>
      <c r="AC27" s="87"/>
      <c r="AD27" s="65"/>
      <c r="AE27" s="65"/>
      <c r="AF27" s="65"/>
      <c r="AG27" s="65"/>
      <c r="AH27" s="65"/>
    </row>
    <row r="28" spans="1:34" ht="13.5" thickBot="1">
      <c r="A28" s="49">
        <f t="shared" si="16"/>
        <v>41503</v>
      </c>
      <c r="B28" s="10">
        <f t="shared" si="5"/>
        <v>5</v>
      </c>
      <c r="C28" s="38">
        <f t="shared" si="6"/>
        <v>41503</v>
      </c>
      <c r="D28" s="43">
        <v>0</v>
      </c>
      <c r="E28" s="44">
        <v>0</v>
      </c>
      <c r="F28" s="56">
        <v>0</v>
      </c>
      <c r="G28" s="44">
        <v>0</v>
      </c>
      <c r="H28" s="59">
        <v>0</v>
      </c>
      <c r="I28" s="21"/>
      <c r="J28" s="96">
        <f t="shared" si="7"/>
        <v>0</v>
      </c>
      <c r="K28" s="97"/>
      <c r="L28" s="144">
        <f t="shared" si="0"/>
        <v>0</v>
      </c>
      <c r="M28" s="97"/>
      <c r="N28" s="11">
        <f t="shared" si="8"/>
        <v>0</v>
      </c>
      <c r="O28" s="11">
        <f t="shared" si="1"/>
        <v>0</v>
      </c>
      <c r="P28" s="11">
        <f t="shared" si="9"/>
        <v>0</v>
      </c>
      <c r="Q28" s="11">
        <f t="shared" si="10"/>
        <v>0</v>
      </c>
      <c r="R28" s="10">
        <f t="shared" si="2"/>
        <v>0</v>
      </c>
      <c r="S28" s="12">
        <f t="shared" si="11"/>
        <v>0</v>
      </c>
      <c r="T28" s="13">
        <f t="shared" si="3"/>
        <v>0</v>
      </c>
      <c r="U28" s="12">
        <f t="shared" si="12"/>
        <v>0</v>
      </c>
      <c r="V28" s="74">
        <f t="shared" si="17"/>
        <v>-5310</v>
      </c>
      <c r="W28" s="9" t="str">
        <f t="shared" si="4"/>
        <v>-</v>
      </c>
      <c r="X28" s="10">
        <f t="shared" si="13"/>
        <v>88</v>
      </c>
      <c r="Y28" s="12">
        <f t="shared" si="14"/>
        <v>30</v>
      </c>
      <c r="Z28" s="23"/>
      <c r="AA28" s="81">
        <f t="shared" si="15"/>
        <v>41503</v>
      </c>
      <c r="AB28" s="86">
        <f t="shared" si="18"/>
        <v>41503</v>
      </c>
      <c r="AC28" s="87"/>
      <c r="AD28" s="65"/>
      <c r="AE28" s="65"/>
      <c r="AF28" s="65"/>
      <c r="AG28" s="65"/>
      <c r="AH28" s="65"/>
    </row>
    <row r="29" spans="1:34" ht="13.5" thickBot="1">
      <c r="A29" s="49">
        <f t="shared" si="16"/>
        <v>41504</v>
      </c>
      <c r="B29" s="10">
        <f t="shared" si="5"/>
        <v>6</v>
      </c>
      <c r="C29" s="38">
        <f t="shared" si="6"/>
        <v>41504</v>
      </c>
      <c r="D29" s="43">
        <v>0</v>
      </c>
      <c r="E29" s="44">
        <v>0</v>
      </c>
      <c r="F29" s="56">
        <v>0</v>
      </c>
      <c r="G29" s="44">
        <v>0</v>
      </c>
      <c r="H29" s="59">
        <v>0</v>
      </c>
      <c r="I29" s="21"/>
      <c r="J29" s="96">
        <f t="shared" si="7"/>
        <v>0</v>
      </c>
      <c r="K29" s="97"/>
      <c r="L29" s="144">
        <f t="shared" si="0"/>
        <v>0</v>
      </c>
      <c r="M29" s="97"/>
      <c r="N29" s="11">
        <f t="shared" si="8"/>
        <v>0</v>
      </c>
      <c r="O29" s="11">
        <f t="shared" si="1"/>
        <v>0</v>
      </c>
      <c r="P29" s="11">
        <f t="shared" si="9"/>
        <v>0</v>
      </c>
      <c r="Q29" s="11">
        <f t="shared" si="10"/>
        <v>0</v>
      </c>
      <c r="R29" s="10">
        <f t="shared" si="2"/>
        <v>0</v>
      </c>
      <c r="S29" s="12">
        <f t="shared" si="11"/>
        <v>0</v>
      </c>
      <c r="T29" s="13">
        <f t="shared" si="3"/>
        <v>0</v>
      </c>
      <c r="U29" s="12">
        <f t="shared" si="12"/>
        <v>0</v>
      </c>
      <c r="V29" s="74">
        <f t="shared" si="17"/>
        <v>-5310</v>
      </c>
      <c r="W29" s="9" t="str">
        <f t="shared" si="4"/>
        <v>-</v>
      </c>
      <c r="X29" s="10">
        <f t="shared" si="13"/>
        <v>88</v>
      </c>
      <c r="Y29" s="12">
        <f t="shared" si="14"/>
        <v>30</v>
      </c>
      <c r="Z29" s="23"/>
      <c r="AA29" s="81">
        <f t="shared" si="15"/>
        <v>41504</v>
      </c>
      <c r="AB29" s="86">
        <f t="shared" si="18"/>
        <v>41504</v>
      </c>
      <c r="AC29" s="87"/>
      <c r="AD29" s="65"/>
      <c r="AE29" s="65"/>
      <c r="AF29" s="65"/>
      <c r="AG29" s="65"/>
      <c r="AH29" s="65"/>
    </row>
    <row r="30" spans="1:34" ht="13.5" thickBot="1">
      <c r="A30" s="49">
        <f t="shared" si="16"/>
        <v>41505</v>
      </c>
      <c r="B30" s="10">
        <f t="shared" si="5"/>
        <v>0</v>
      </c>
      <c r="C30" s="38">
        <f t="shared" si="6"/>
        <v>41505</v>
      </c>
      <c r="D30" s="43">
        <v>0</v>
      </c>
      <c r="E30" s="44">
        <v>0</v>
      </c>
      <c r="F30" s="56">
        <v>0</v>
      </c>
      <c r="G30" s="44">
        <v>0</v>
      </c>
      <c r="H30" s="59">
        <v>0</v>
      </c>
      <c r="I30" s="21"/>
      <c r="J30" s="96">
        <f t="shared" si="7"/>
        <v>0</v>
      </c>
      <c r="K30" s="97"/>
      <c r="L30" s="144">
        <f t="shared" si="0"/>
        <v>0.3125</v>
      </c>
      <c r="M30" s="97"/>
      <c r="N30" s="11">
        <f t="shared" si="8"/>
        <v>-0.3125</v>
      </c>
      <c r="O30" s="11">
        <f t="shared" si="1"/>
        <v>0.3125</v>
      </c>
      <c r="P30" s="11">
        <f t="shared" si="9"/>
        <v>0</v>
      </c>
      <c r="Q30" s="11">
        <f t="shared" si="10"/>
        <v>0.3125</v>
      </c>
      <c r="R30" s="10">
        <f t="shared" si="2"/>
        <v>0</v>
      </c>
      <c r="S30" s="12">
        <f t="shared" si="11"/>
        <v>0</v>
      </c>
      <c r="T30" s="13">
        <f t="shared" si="3"/>
        <v>7</v>
      </c>
      <c r="U30" s="12">
        <f t="shared" si="12"/>
        <v>30</v>
      </c>
      <c r="V30" s="74">
        <f t="shared" si="17"/>
        <v>-5760</v>
      </c>
      <c r="W30" s="9" t="str">
        <f t="shared" si="4"/>
        <v>-</v>
      </c>
      <c r="X30" s="10">
        <f t="shared" si="13"/>
        <v>96</v>
      </c>
      <c r="Y30" s="12">
        <f t="shared" si="14"/>
        <v>0</v>
      </c>
      <c r="Z30" s="23"/>
      <c r="AA30" s="81">
        <f t="shared" si="15"/>
        <v>41505</v>
      </c>
      <c r="AB30" s="86">
        <f t="shared" si="18"/>
        <v>41505</v>
      </c>
      <c r="AC30" s="87"/>
      <c r="AD30" s="65"/>
      <c r="AE30" s="65"/>
      <c r="AF30" s="65"/>
      <c r="AG30" s="65"/>
      <c r="AH30" s="65"/>
    </row>
    <row r="31" spans="1:34" ht="13.5" thickBot="1">
      <c r="A31" s="49">
        <f t="shared" si="16"/>
        <v>41506</v>
      </c>
      <c r="B31" s="10">
        <f t="shared" si="5"/>
        <v>1</v>
      </c>
      <c r="C31" s="38">
        <f t="shared" si="6"/>
        <v>41506</v>
      </c>
      <c r="D31" s="43">
        <v>0</v>
      </c>
      <c r="E31" s="44">
        <v>0</v>
      </c>
      <c r="F31" s="56">
        <v>0</v>
      </c>
      <c r="G31" s="44">
        <v>0</v>
      </c>
      <c r="H31" s="59">
        <v>0</v>
      </c>
      <c r="I31" s="21"/>
      <c r="J31" s="96">
        <f t="shared" si="7"/>
        <v>0</v>
      </c>
      <c r="K31" s="97"/>
      <c r="L31" s="144">
        <f t="shared" si="0"/>
        <v>0.3125</v>
      </c>
      <c r="M31" s="97"/>
      <c r="N31" s="11">
        <f t="shared" si="8"/>
        <v>-0.3125</v>
      </c>
      <c r="O31" s="11">
        <f t="shared" si="1"/>
        <v>0.3125</v>
      </c>
      <c r="P31" s="11">
        <f t="shared" si="9"/>
        <v>0</v>
      </c>
      <c r="Q31" s="11">
        <f t="shared" si="10"/>
        <v>0.3125</v>
      </c>
      <c r="R31" s="10">
        <f t="shared" si="2"/>
        <v>0</v>
      </c>
      <c r="S31" s="12">
        <f t="shared" si="11"/>
        <v>0</v>
      </c>
      <c r="T31" s="13">
        <f t="shared" si="3"/>
        <v>7</v>
      </c>
      <c r="U31" s="12">
        <f t="shared" si="12"/>
        <v>30</v>
      </c>
      <c r="V31" s="74">
        <f t="shared" si="17"/>
        <v>-6210</v>
      </c>
      <c r="W31" s="9" t="str">
        <f t="shared" si="4"/>
        <v>-</v>
      </c>
      <c r="X31" s="10">
        <f t="shared" si="13"/>
        <v>103</v>
      </c>
      <c r="Y31" s="12">
        <f t="shared" si="14"/>
        <v>30</v>
      </c>
      <c r="Z31" s="23"/>
      <c r="AA31" s="81">
        <f t="shared" si="15"/>
        <v>41506</v>
      </c>
      <c r="AB31" s="86">
        <f t="shared" si="18"/>
        <v>41506</v>
      </c>
      <c r="AC31" s="87"/>
      <c r="AD31" s="65"/>
      <c r="AE31" s="65"/>
      <c r="AF31" s="65"/>
      <c r="AG31" s="65"/>
      <c r="AH31" s="65"/>
    </row>
    <row r="32" spans="1:34" ht="13.5" thickBot="1">
      <c r="A32" s="49">
        <f t="shared" si="16"/>
        <v>41507</v>
      </c>
      <c r="B32" s="10">
        <f t="shared" si="5"/>
        <v>2</v>
      </c>
      <c r="C32" s="38">
        <f t="shared" si="6"/>
        <v>41507</v>
      </c>
      <c r="D32" s="43">
        <v>0</v>
      </c>
      <c r="E32" s="44">
        <v>0</v>
      </c>
      <c r="F32" s="56">
        <v>0</v>
      </c>
      <c r="G32" s="44">
        <v>0</v>
      </c>
      <c r="H32" s="59">
        <v>0</v>
      </c>
      <c r="I32" s="21"/>
      <c r="J32" s="96">
        <f t="shared" si="7"/>
        <v>0</v>
      </c>
      <c r="K32" s="97"/>
      <c r="L32" s="144">
        <f t="shared" si="0"/>
        <v>0.3125</v>
      </c>
      <c r="M32" s="97"/>
      <c r="N32" s="11">
        <f t="shared" si="8"/>
        <v>-0.3125</v>
      </c>
      <c r="O32" s="11">
        <f t="shared" si="1"/>
        <v>0.3125</v>
      </c>
      <c r="P32" s="11">
        <f t="shared" si="9"/>
        <v>0</v>
      </c>
      <c r="Q32" s="11">
        <f t="shared" si="10"/>
        <v>0.3125</v>
      </c>
      <c r="R32" s="10">
        <f t="shared" si="2"/>
        <v>0</v>
      </c>
      <c r="S32" s="12">
        <f t="shared" si="11"/>
        <v>0</v>
      </c>
      <c r="T32" s="13">
        <f t="shared" si="3"/>
        <v>7</v>
      </c>
      <c r="U32" s="12">
        <f t="shared" si="12"/>
        <v>30</v>
      </c>
      <c r="V32" s="74">
        <f t="shared" si="17"/>
        <v>-6660</v>
      </c>
      <c r="W32" s="9" t="str">
        <f t="shared" si="4"/>
        <v>-</v>
      </c>
      <c r="X32" s="10">
        <f t="shared" si="13"/>
        <v>111</v>
      </c>
      <c r="Y32" s="12">
        <f t="shared" si="14"/>
        <v>0</v>
      </c>
      <c r="Z32" s="23"/>
      <c r="AA32" s="81">
        <f t="shared" si="15"/>
        <v>41507</v>
      </c>
      <c r="AB32" s="86">
        <f t="shared" si="18"/>
        <v>41507</v>
      </c>
      <c r="AC32" s="87"/>
      <c r="AD32" s="65"/>
      <c r="AE32" s="65"/>
      <c r="AF32" s="65"/>
      <c r="AG32" s="65"/>
      <c r="AH32" s="65"/>
    </row>
    <row r="33" spans="1:34" ht="13.5" thickBot="1">
      <c r="A33" s="49">
        <f t="shared" si="16"/>
        <v>41508</v>
      </c>
      <c r="B33" s="10">
        <f t="shared" si="5"/>
        <v>3</v>
      </c>
      <c r="C33" s="38">
        <f t="shared" si="6"/>
        <v>41508</v>
      </c>
      <c r="D33" s="43">
        <v>0</v>
      </c>
      <c r="E33" s="44">
        <v>0</v>
      </c>
      <c r="F33" s="56">
        <v>0</v>
      </c>
      <c r="G33" s="44">
        <v>0</v>
      </c>
      <c r="H33" s="59">
        <v>0</v>
      </c>
      <c r="I33" s="21"/>
      <c r="J33" s="96">
        <f t="shared" si="7"/>
        <v>0</v>
      </c>
      <c r="K33" s="97"/>
      <c r="L33" s="144">
        <f t="shared" si="0"/>
        <v>0.3125</v>
      </c>
      <c r="M33" s="97"/>
      <c r="N33" s="11">
        <f t="shared" si="8"/>
        <v>-0.3125</v>
      </c>
      <c r="O33" s="11">
        <f t="shared" si="1"/>
        <v>0.3125</v>
      </c>
      <c r="P33" s="11">
        <f t="shared" si="9"/>
        <v>0</v>
      </c>
      <c r="Q33" s="11">
        <f t="shared" si="10"/>
        <v>0.3125</v>
      </c>
      <c r="R33" s="10">
        <f t="shared" si="2"/>
        <v>0</v>
      </c>
      <c r="S33" s="12">
        <f t="shared" si="11"/>
        <v>0</v>
      </c>
      <c r="T33" s="13">
        <f t="shared" si="3"/>
        <v>7</v>
      </c>
      <c r="U33" s="12">
        <f t="shared" si="12"/>
        <v>30</v>
      </c>
      <c r="V33" s="74">
        <f t="shared" si="17"/>
        <v>-7110</v>
      </c>
      <c r="W33" s="9" t="str">
        <f t="shared" si="4"/>
        <v>-</v>
      </c>
      <c r="X33" s="10">
        <f t="shared" si="13"/>
        <v>118</v>
      </c>
      <c r="Y33" s="12">
        <f t="shared" si="14"/>
        <v>30</v>
      </c>
      <c r="Z33" s="23"/>
      <c r="AA33" s="81">
        <f t="shared" si="15"/>
        <v>41508</v>
      </c>
      <c r="AB33" s="86">
        <f t="shared" si="18"/>
        <v>41508</v>
      </c>
      <c r="AC33" s="87"/>
      <c r="AD33" s="65"/>
      <c r="AE33" s="65"/>
      <c r="AF33" s="65"/>
      <c r="AG33" s="65"/>
      <c r="AH33" s="65"/>
    </row>
    <row r="34" spans="1:34" ht="13.5" thickBot="1">
      <c r="A34" s="49">
        <f t="shared" si="16"/>
        <v>41509</v>
      </c>
      <c r="B34" s="10">
        <f t="shared" si="5"/>
        <v>4</v>
      </c>
      <c r="C34" s="38">
        <f t="shared" si="6"/>
        <v>41509</v>
      </c>
      <c r="D34" s="43">
        <v>0</v>
      </c>
      <c r="E34" s="44">
        <v>0</v>
      </c>
      <c r="F34" s="56">
        <v>0</v>
      </c>
      <c r="G34" s="44">
        <v>0</v>
      </c>
      <c r="H34" s="59">
        <v>0</v>
      </c>
      <c r="I34" s="21"/>
      <c r="J34" s="96">
        <f t="shared" si="7"/>
        <v>0</v>
      </c>
      <c r="K34" s="97"/>
      <c r="L34" s="144">
        <f t="shared" si="0"/>
        <v>0.2916666666666667</v>
      </c>
      <c r="M34" s="97"/>
      <c r="N34" s="11">
        <f t="shared" si="8"/>
        <v>-0.2916666666666667</v>
      </c>
      <c r="O34" s="11">
        <f t="shared" si="1"/>
        <v>0.2916666666666667</v>
      </c>
      <c r="P34" s="11">
        <f t="shared" si="9"/>
        <v>0</v>
      </c>
      <c r="Q34" s="11">
        <f t="shared" si="10"/>
        <v>0.2916666666666667</v>
      </c>
      <c r="R34" s="10">
        <f t="shared" si="2"/>
        <v>0</v>
      </c>
      <c r="S34" s="12">
        <f t="shared" si="11"/>
        <v>0</v>
      </c>
      <c r="T34" s="13">
        <f t="shared" si="3"/>
        <v>7</v>
      </c>
      <c r="U34" s="12">
        <f t="shared" si="12"/>
        <v>0</v>
      </c>
      <c r="V34" s="74">
        <f t="shared" si="17"/>
        <v>-7530</v>
      </c>
      <c r="W34" s="9" t="str">
        <f t="shared" si="4"/>
        <v>-</v>
      </c>
      <c r="X34" s="10">
        <f t="shared" si="13"/>
        <v>125</v>
      </c>
      <c r="Y34" s="12">
        <f t="shared" si="14"/>
        <v>30</v>
      </c>
      <c r="Z34" s="23"/>
      <c r="AA34" s="81">
        <f t="shared" si="15"/>
        <v>41509</v>
      </c>
      <c r="AB34" s="86">
        <f t="shared" si="18"/>
        <v>41509</v>
      </c>
      <c r="AC34" s="87"/>
      <c r="AD34" s="65"/>
      <c r="AE34" s="65"/>
      <c r="AF34" s="65"/>
      <c r="AG34" s="65"/>
      <c r="AH34" s="65"/>
    </row>
    <row r="35" spans="1:34" ht="13.5" thickBot="1">
      <c r="A35" s="49">
        <f t="shared" si="16"/>
        <v>41510</v>
      </c>
      <c r="B35" s="10">
        <f t="shared" si="5"/>
        <v>5</v>
      </c>
      <c r="C35" s="38">
        <f t="shared" si="6"/>
        <v>41510</v>
      </c>
      <c r="D35" s="43">
        <v>0</v>
      </c>
      <c r="E35" s="44">
        <v>0</v>
      </c>
      <c r="F35" s="56">
        <v>0</v>
      </c>
      <c r="G35" s="44">
        <v>0</v>
      </c>
      <c r="H35" s="59">
        <v>0</v>
      </c>
      <c r="I35" s="21"/>
      <c r="J35" s="96">
        <f t="shared" si="7"/>
        <v>0</v>
      </c>
      <c r="K35" s="97"/>
      <c r="L35" s="144">
        <f t="shared" si="0"/>
        <v>0</v>
      </c>
      <c r="M35" s="97"/>
      <c r="N35" s="11">
        <f t="shared" si="8"/>
        <v>0</v>
      </c>
      <c r="O35" s="11">
        <f t="shared" si="1"/>
        <v>0</v>
      </c>
      <c r="P35" s="11">
        <f t="shared" si="9"/>
        <v>0</v>
      </c>
      <c r="Q35" s="11">
        <f t="shared" si="10"/>
        <v>0</v>
      </c>
      <c r="R35" s="10">
        <f t="shared" si="2"/>
        <v>0</v>
      </c>
      <c r="S35" s="12">
        <f t="shared" si="11"/>
        <v>0</v>
      </c>
      <c r="T35" s="13">
        <f t="shared" si="3"/>
        <v>0</v>
      </c>
      <c r="U35" s="12">
        <f t="shared" si="12"/>
        <v>0</v>
      </c>
      <c r="V35" s="74">
        <f t="shared" si="17"/>
        <v>-7530</v>
      </c>
      <c r="W35" s="9" t="str">
        <f t="shared" si="4"/>
        <v>-</v>
      </c>
      <c r="X35" s="10">
        <f t="shared" si="13"/>
        <v>125</v>
      </c>
      <c r="Y35" s="12">
        <f t="shared" si="14"/>
        <v>30</v>
      </c>
      <c r="Z35" s="23"/>
      <c r="AA35" s="81">
        <f t="shared" si="15"/>
        <v>41510</v>
      </c>
      <c r="AB35" s="86">
        <f t="shared" si="18"/>
        <v>41510</v>
      </c>
      <c r="AC35" s="87"/>
      <c r="AD35" s="65"/>
      <c r="AE35" s="65"/>
      <c r="AF35" s="65"/>
      <c r="AG35" s="65"/>
      <c r="AH35" s="65"/>
    </row>
    <row r="36" spans="1:34" ht="13.5" thickBot="1">
      <c r="A36" s="49">
        <f t="shared" si="16"/>
        <v>41511</v>
      </c>
      <c r="B36" s="10">
        <f t="shared" si="5"/>
        <v>6</v>
      </c>
      <c r="C36" s="38">
        <f t="shared" si="6"/>
        <v>41511</v>
      </c>
      <c r="D36" s="43">
        <v>0</v>
      </c>
      <c r="E36" s="44">
        <v>0</v>
      </c>
      <c r="F36" s="56">
        <v>0</v>
      </c>
      <c r="G36" s="44">
        <v>0</v>
      </c>
      <c r="H36" s="59">
        <v>0</v>
      </c>
      <c r="I36" s="21"/>
      <c r="J36" s="96">
        <f t="shared" si="7"/>
        <v>0</v>
      </c>
      <c r="K36" s="97"/>
      <c r="L36" s="144">
        <f t="shared" si="0"/>
        <v>0</v>
      </c>
      <c r="M36" s="97"/>
      <c r="N36" s="11">
        <f t="shared" si="8"/>
        <v>0</v>
      </c>
      <c r="O36" s="11">
        <f t="shared" si="1"/>
        <v>0</v>
      </c>
      <c r="P36" s="11">
        <f t="shared" si="9"/>
        <v>0</v>
      </c>
      <c r="Q36" s="11">
        <f t="shared" si="10"/>
        <v>0</v>
      </c>
      <c r="R36" s="10">
        <f t="shared" si="2"/>
        <v>0</v>
      </c>
      <c r="S36" s="12">
        <f t="shared" si="11"/>
        <v>0</v>
      </c>
      <c r="T36" s="13">
        <f t="shared" si="3"/>
        <v>0</v>
      </c>
      <c r="U36" s="12">
        <f t="shared" si="12"/>
        <v>0</v>
      </c>
      <c r="V36" s="74">
        <f t="shared" si="17"/>
        <v>-7530</v>
      </c>
      <c r="W36" s="9" t="str">
        <f t="shared" si="4"/>
        <v>-</v>
      </c>
      <c r="X36" s="10">
        <f t="shared" si="13"/>
        <v>125</v>
      </c>
      <c r="Y36" s="12">
        <f t="shared" si="14"/>
        <v>30</v>
      </c>
      <c r="Z36" s="23"/>
      <c r="AA36" s="81">
        <f t="shared" si="15"/>
        <v>41511</v>
      </c>
      <c r="AB36" s="86">
        <f t="shared" si="18"/>
        <v>41511</v>
      </c>
      <c r="AC36" s="87"/>
      <c r="AD36" s="65"/>
      <c r="AE36" s="65"/>
      <c r="AF36" s="65"/>
      <c r="AG36" s="65"/>
      <c r="AH36" s="65"/>
    </row>
    <row r="37" spans="1:34" ht="13.5" thickBot="1">
      <c r="A37" s="49">
        <f t="shared" si="16"/>
        <v>41512</v>
      </c>
      <c r="B37" s="10">
        <f t="shared" si="5"/>
        <v>0</v>
      </c>
      <c r="C37" s="38">
        <f t="shared" si="6"/>
        <v>41512</v>
      </c>
      <c r="D37" s="43">
        <v>0</v>
      </c>
      <c r="E37" s="44">
        <v>0</v>
      </c>
      <c r="F37" s="56">
        <v>0</v>
      </c>
      <c r="G37" s="44">
        <v>0</v>
      </c>
      <c r="H37" s="59">
        <v>0</v>
      </c>
      <c r="I37" s="21"/>
      <c r="J37" s="96">
        <f t="shared" si="7"/>
        <v>0</v>
      </c>
      <c r="K37" s="97"/>
      <c r="L37" s="144">
        <f t="shared" si="0"/>
        <v>0.3125</v>
      </c>
      <c r="M37" s="97"/>
      <c r="N37" s="11">
        <f t="shared" si="8"/>
        <v>-0.3125</v>
      </c>
      <c r="O37" s="11">
        <f t="shared" si="1"/>
        <v>0.3125</v>
      </c>
      <c r="P37" s="11">
        <f t="shared" si="9"/>
        <v>0</v>
      </c>
      <c r="Q37" s="11">
        <f t="shared" si="10"/>
        <v>0.3125</v>
      </c>
      <c r="R37" s="10">
        <f t="shared" si="2"/>
        <v>0</v>
      </c>
      <c r="S37" s="12">
        <f t="shared" si="11"/>
        <v>0</v>
      </c>
      <c r="T37" s="13">
        <f t="shared" si="3"/>
        <v>7</v>
      </c>
      <c r="U37" s="12">
        <f t="shared" si="12"/>
        <v>30</v>
      </c>
      <c r="V37" s="74">
        <f t="shared" si="17"/>
        <v>-7980</v>
      </c>
      <c r="W37" s="9" t="str">
        <f t="shared" si="4"/>
        <v>-</v>
      </c>
      <c r="X37" s="10">
        <f t="shared" si="13"/>
        <v>133</v>
      </c>
      <c r="Y37" s="12">
        <f t="shared" si="14"/>
        <v>0</v>
      </c>
      <c r="Z37" s="23"/>
      <c r="AA37" s="81">
        <f t="shared" si="15"/>
        <v>41512</v>
      </c>
      <c r="AB37" s="86">
        <f t="shared" si="18"/>
        <v>41512</v>
      </c>
      <c r="AC37" s="87"/>
      <c r="AD37" s="65"/>
      <c r="AE37" s="65"/>
      <c r="AF37" s="65"/>
      <c r="AG37" s="65"/>
      <c r="AH37" s="65"/>
    </row>
    <row r="38" spans="1:34" ht="13.5" thickBot="1">
      <c r="A38" s="49">
        <f t="shared" si="16"/>
        <v>41513</v>
      </c>
      <c r="B38" s="10">
        <f t="shared" si="5"/>
        <v>1</v>
      </c>
      <c r="C38" s="38">
        <f t="shared" si="6"/>
        <v>41513</v>
      </c>
      <c r="D38" s="43">
        <v>0</v>
      </c>
      <c r="E38" s="44">
        <v>0</v>
      </c>
      <c r="F38" s="56">
        <v>0</v>
      </c>
      <c r="G38" s="44">
        <v>0</v>
      </c>
      <c r="H38" s="59">
        <v>0</v>
      </c>
      <c r="I38" s="21"/>
      <c r="J38" s="96">
        <f t="shared" si="7"/>
        <v>0</v>
      </c>
      <c r="K38" s="97"/>
      <c r="L38" s="144">
        <f t="shared" si="0"/>
        <v>0.3125</v>
      </c>
      <c r="M38" s="97"/>
      <c r="N38" s="11">
        <f t="shared" si="8"/>
        <v>-0.3125</v>
      </c>
      <c r="O38" s="11">
        <f t="shared" si="1"/>
        <v>0.3125</v>
      </c>
      <c r="P38" s="11">
        <f t="shared" si="9"/>
        <v>0</v>
      </c>
      <c r="Q38" s="11">
        <f t="shared" si="10"/>
        <v>0.3125</v>
      </c>
      <c r="R38" s="10">
        <f t="shared" si="2"/>
        <v>0</v>
      </c>
      <c r="S38" s="12">
        <f t="shared" si="11"/>
        <v>0</v>
      </c>
      <c r="T38" s="13">
        <f t="shared" si="3"/>
        <v>7</v>
      </c>
      <c r="U38" s="12">
        <f t="shared" si="12"/>
        <v>30</v>
      </c>
      <c r="V38" s="74">
        <f t="shared" si="17"/>
        <v>-8430</v>
      </c>
      <c r="W38" s="9" t="str">
        <f t="shared" si="4"/>
        <v>-</v>
      </c>
      <c r="X38" s="10">
        <f t="shared" si="13"/>
        <v>140</v>
      </c>
      <c r="Y38" s="12">
        <f t="shared" si="14"/>
        <v>30</v>
      </c>
      <c r="Z38" s="23"/>
      <c r="AA38" s="81">
        <f t="shared" si="15"/>
        <v>41513</v>
      </c>
      <c r="AB38" s="86">
        <f t="shared" si="18"/>
        <v>41513</v>
      </c>
      <c r="AC38" s="87"/>
      <c r="AD38" s="65"/>
      <c r="AE38" s="65"/>
      <c r="AF38" s="65"/>
      <c r="AG38" s="65"/>
      <c r="AH38" s="65"/>
    </row>
    <row r="39" spans="1:34" ht="13.5" thickBot="1">
      <c r="A39" s="49">
        <f t="shared" si="16"/>
        <v>41514</v>
      </c>
      <c r="B39" s="10">
        <f t="shared" si="5"/>
        <v>2</v>
      </c>
      <c r="C39" s="38">
        <f t="shared" si="6"/>
        <v>41514</v>
      </c>
      <c r="D39" s="43">
        <v>0</v>
      </c>
      <c r="E39" s="44">
        <v>0</v>
      </c>
      <c r="F39" s="56">
        <v>0</v>
      </c>
      <c r="G39" s="44">
        <v>0</v>
      </c>
      <c r="H39" s="59">
        <v>0</v>
      </c>
      <c r="I39" s="21"/>
      <c r="J39" s="96">
        <f t="shared" si="7"/>
        <v>0</v>
      </c>
      <c r="K39" s="97"/>
      <c r="L39" s="144">
        <f t="shared" si="0"/>
        <v>0.3125</v>
      </c>
      <c r="M39" s="97"/>
      <c r="N39" s="11">
        <f t="shared" si="8"/>
        <v>-0.3125</v>
      </c>
      <c r="O39" s="11">
        <f t="shared" si="1"/>
        <v>0.3125</v>
      </c>
      <c r="P39" s="11">
        <f t="shared" si="9"/>
        <v>0</v>
      </c>
      <c r="Q39" s="11">
        <f t="shared" si="10"/>
        <v>0.3125</v>
      </c>
      <c r="R39" s="10">
        <f t="shared" si="2"/>
        <v>0</v>
      </c>
      <c r="S39" s="12">
        <f t="shared" si="11"/>
        <v>0</v>
      </c>
      <c r="T39" s="13">
        <f t="shared" si="3"/>
        <v>7</v>
      </c>
      <c r="U39" s="12">
        <f t="shared" si="12"/>
        <v>30</v>
      </c>
      <c r="V39" s="74">
        <f t="shared" si="17"/>
        <v>-8880</v>
      </c>
      <c r="W39" s="9" t="str">
        <f t="shared" si="4"/>
        <v>-</v>
      </c>
      <c r="X39" s="10">
        <f t="shared" si="13"/>
        <v>148</v>
      </c>
      <c r="Y39" s="12">
        <f t="shared" si="14"/>
        <v>0</v>
      </c>
      <c r="Z39" s="23"/>
      <c r="AA39" s="81">
        <f t="shared" si="15"/>
        <v>41514</v>
      </c>
      <c r="AB39" s="86">
        <f t="shared" si="18"/>
        <v>41514</v>
      </c>
      <c r="AC39" s="87"/>
      <c r="AD39" s="65"/>
      <c r="AE39" s="65"/>
      <c r="AF39" s="65"/>
      <c r="AG39" s="65"/>
      <c r="AH39" s="65"/>
    </row>
    <row r="40" spans="1:34" ht="13.5" thickBot="1">
      <c r="A40" s="49">
        <f t="shared" si="16"/>
        <v>41515</v>
      </c>
      <c r="B40" s="10">
        <f t="shared" si="5"/>
        <v>3</v>
      </c>
      <c r="C40" s="38">
        <f t="shared" si="6"/>
        <v>41515</v>
      </c>
      <c r="D40" s="43">
        <v>0</v>
      </c>
      <c r="E40" s="44">
        <v>0</v>
      </c>
      <c r="F40" s="56">
        <v>0</v>
      </c>
      <c r="G40" s="44">
        <v>0</v>
      </c>
      <c r="H40" s="59">
        <v>0</v>
      </c>
      <c r="I40" s="21"/>
      <c r="J40" s="96">
        <f t="shared" si="7"/>
        <v>0</v>
      </c>
      <c r="K40" s="97"/>
      <c r="L40" s="144">
        <f t="shared" si="0"/>
        <v>0.3125</v>
      </c>
      <c r="M40" s="97"/>
      <c r="N40" s="11">
        <f t="shared" si="8"/>
        <v>-0.3125</v>
      </c>
      <c r="O40" s="11">
        <f t="shared" si="1"/>
        <v>0.3125</v>
      </c>
      <c r="P40" s="11">
        <f t="shared" si="9"/>
        <v>0</v>
      </c>
      <c r="Q40" s="11">
        <f t="shared" si="10"/>
        <v>0.3125</v>
      </c>
      <c r="R40" s="10">
        <f t="shared" si="2"/>
        <v>0</v>
      </c>
      <c r="S40" s="12">
        <f t="shared" si="11"/>
        <v>0</v>
      </c>
      <c r="T40" s="13">
        <f t="shared" si="3"/>
        <v>7</v>
      </c>
      <c r="U40" s="12">
        <f t="shared" si="12"/>
        <v>30</v>
      </c>
      <c r="V40" s="74">
        <f t="shared" si="17"/>
        <v>-9330</v>
      </c>
      <c r="W40" s="9" t="str">
        <f t="shared" si="4"/>
        <v>-</v>
      </c>
      <c r="X40" s="10">
        <f t="shared" si="13"/>
        <v>155</v>
      </c>
      <c r="Y40" s="12">
        <f t="shared" si="14"/>
        <v>30</v>
      </c>
      <c r="Z40" s="23"/>
      <c r="AA40" s="81">
        <f t="shared" si="15"/>
        <v>41515</v>
      </c>
      <c r="AB40" s="86">
        <f t="shared" si="18"/>
        <v>41515</v>
      </c>
      <c r="AC40" s="87"/>
      <c r="AD40" s="65"/>
      <c r="AE40" s="65"/>
      <c r="AF40" s="65"/>
      <c r="AG40" s="65"/>
      <c r="AH40" s="65"/>
    </row>
    <row r="41" spans="1:34" ht="13.5" thickBot="1">
      <c r="A41" s="49">
        <f t="shared" si="16"/>
        <v>41516</v>
      </c>
      <c r="B41" s="10">
        <f t="shared" si="5"/>
        <v>4</v>
      </c>
      <c r="C41" s="38">
        <f>IF(MONTH(C39+2)=$E$4,C39+2,"")</f>
        <v>41516</v>
      </c>
      <c r="D41" s="43">
        <v>0</v>
      </c>
      <c r="E41" s="44">
        <v>0</v>
      </c>
      <c r="F41" s="56">
        <v>0</v>
      </c>
      <c r="G41" s="44">
        <v>0</v>
      </c>
      <c r="H41" s="59">
        <v>0</v>
      </c>
      <c r="I41" s="21"/>
      <c r="J41" s="96">
        <f t="shared" si="7"/>
        <v>0</v>
      </c>
      <c r="K41" s="97"/>
      <c r="L41" s="144">
        <f t="shared" si="0"/>
        <v>0.2916666666666667</v>
      </c>
      <c r="M41" s="97"/>
      <c r="N41" s="11">
        <f t="shared" si="8"/>
        <v>-0.2916666666666667</v>
      </c>
      <c r="O41" s="11">
        <f t="shared" si="1"/>
        <v>0.2916666666666667</v>
      </c>
      <c r="P41" s="11">
        <f t="shared" si="9"/>
        <v>0</v>
      </c>
      <c r="Q41" s="11">
        <f t="shared" si="10"/>
        <v>0.2916666666666667</v>
      </c>
      <c r="R41" s="10">
        <f t="shared" si="2"/>
        <v>0</v>
      </c>
      <c r="S41" s="12">
        <f t="shared" si="11"/>
        <v>0</v>
      </c>
      <c r="T41" s="13">
        <f t="shared" si="3"/>
        <v>7</v>
      </c>
      <c r="U41" s="12">
        <f t="shared" si="12"/>
        <v>0</v>
      </c>
      <c r="V41" s="74">
        <f t="shared" si="17"/>
        <v>-9750</v>
      </c>
      <c r="W41" s="9" t="str">
        <f t="shared" si="4"/>
        <v>-</v>
      </c>
      <c r="X41" s="10">
        <f t="shared" si="13"/>
        <v>162</v>
      </c>
      <c r="Y41" s="12">
        <f t="shared" si="14"/>
        <v>30</v>
      </c>
      <c r="Z41" s="23"/>
      <c r="AA41" s="81">
        <f t="shared" si="15"/>
        <v>41516</v>
      </c>
      <c r="AB41" s="86">
        <f t="shared" si="18"/>
        <v>41516</v>
      </c>
      <c r="AC41" s="87"/>
      <c r="AD41" s="65"/>
      <c r="AE41" s="65"/>
      <c r="AF41" s="65"/>
      <c r="AG41" s="65"/>
      <c r="AH41" s="65"/>
    </row>
    <row r="42" spans="1:34" ht="13.5" thickBot="1">
      <c r="A42" s="49">
        <f t="shared" si="16"/>
        <v>41517</v>
      </c>
      <c r="B42" s="10">
        <f t="shared" si="5"/>
        <v>5</v>
      </c>
      <c r="C42" s="38">
        <f>IF(MONTH(C39+3)=$E$4,C39+3,"")</f>
        <v>41517</v>
      </c>
      <c r="D42" s="45">
        <v>0</v>
      </c>
      <c r="E42" s="46">
        <v>0</v>
      </c>
      <c r="F42" s="57">
        <v>0</v>
      </c>
      <c r="G42" s="46">
        <v>0</v>
      </c>
      <c r="H42" s="60">
        <v>0</v>
      </c>
      <c r="I42" s="22"/>
      <c r="J42" s="96">
        <f t="shared" si="7"/>
        <v>0</v>
      </c>
      <c r="K42" s="97"/>
      <c r="L42" s="144">
        <f t="shared" si="0"/>
        <v>0</v>
      </c>
      <c r="M42" s="97"/>
      <c r="N42" s="11">
        <f t="shared" si="8"/>
        <v>0</v>
      </c>
      <c r="O42" s="11">
        <f t="shared" si="1"/>
        <v>0</v>
      </c>
      <c r="P42" s="11">
        <f t="shared" si="9"/>
        <v>0</v>
      </c>
      <c r="Q42" s="11">
        <f t="shared" si="10"/>
        <v>0</v>
      </c>
      <c r="R42" s="10">
        <f t="shared" si="2"/>
        <v>0</v>
      </c>
      <c r="S42" s="12">
        <f t="shared" si="11"/>
        <v>0</v>
      </c>
      <c r="T42" s="13">
        <f t="shared" si="3"/>
        <v>0</v>
      </c>
      <c r="U42" s="12">
        <f t="shared" si="12"/>
        <v>0</v>
      </c>
      <c r="V42" s="74">
        <f t="shared" si="17"/>
        <v>-9750</v>
      </c>
      <c r="W42" s="9" t="str">
        <f t="shared" si="4"/>
        <v>-</v>
      </c>
      <c r="X42" s="10">
        <f t="shared" si="13"/>
        <v>162</v>
      </c>
      <c r="Y42" s="12">
        <f t="shared" si="14"/>
        <v>30</v>
      </c>
      <c r="Z42" s="23"/>
      <c r="AA42" s="81">
        <f t="shared" si="15"/>
        <v>41517</v>
      </c>
      <c r="AB42" s="86">
        <f t="shared" si="18"/>
        <v>41517</v>
      </c>
      <c r="AC42" s="87"/>
      <c r="AD42" s="65"/>
      <c r="AE42" s="65"/>
      <c r="AF42" s="65"/>
      <c r="AG42" s="65"/>
      <c r="AH42" s="65"/>
    </row>
    <row r="43" spans="1:25" s="99" customFormat="1" ht="8.25">
      <c r="A43" s="100"/>
      <c r="B43" s="101"/>
      <c r="C43" s="102"/>
      <c r="D43" s="103"/>
      <c r="E43" s="103"/>
      <c r="F43" s="103"/>
      <c r="G43" s="104"/>
      <c r="H43" s="104"/>
      <c r="I43" s="103"/>
      <c r="J43" s="103"/>
      <c r="K43" s="103"/>
      <c r="L43" s="103"/>
      <c r="M43" s="103"/>
      <c r="N43" s="105"/>
      <c r="O43" s="105"/>
      <c r="P43" s="105">
        <f>SUM(P12:P42)</f>
        <v>0</v>
      </c>
      <c r="Q43" s="105">
        <f>SUM(Q12:Q42)</f>
        <v>6.770833333333334</v>
      </c>
      <c r="R43" s="100"/>
      <c r="S43" s="106"/>
      <c r="T43" s="100"/>
      <c r="U43" s="106"/>
      <c r="V43" s="107"/>
      <c r="W43" s="108"/>
      <c r="X43" s="100"/>
      <c r="Y43" s="106"/>
    </row>
    <row r="44" spans="2:29" ht="12.75">
      <c r="B44" s="18"/>
      <c r="C44" s="18"/>
      <c r="G44" s="18"/>
      <c r="H44" s="18"/>
      <c r="J44" s="146" t="s">
        <v>28</v>
      </c>
      <c r="K44" s="147"/>
      <c r="L44" s="146" t="s">
        <v>29</v>
      </c>
      <c r="M44" s="147"/>
      <c r="N44" s="16">
        <f>SUM(N12:N42)</f>
        <v>-6.770833333333334</v>
      </c>
      <c r="O44" s="15">
        <f>SUM(O12:O42)</f>
        <v>6.770833333333334</v>
      </c>
      <c r="P44" s="15">
        <f>SUM(P12:P42)</f>
        <v>0</v>
      </c>
      <c r="Q44" s="41">
        <f>SUM(Q12:Q42)</f>
        <v>6.770833333333334</v>
      </c>
      <c r="R44" s="141" t="s">
        <v>34</v>
      </c>
      <c r="S44" s="142"/>
      <c r="T44" s="143"/>
      <c r="U44" s="4"/>
      <c r="V44" s="72"/>
      <c r="W44" s="146" t="s">
        <v>47</v>
      </c>
      <c r="X44" s="152"/>
      <c r="Y44" s="147"/>
      <c r="AC44" s="79" t="s">
        <v>79</v>
      </c>
    </row>
    <row r="45" spans="2:25" ht="13.5" thickBot="1">
      <c r="B45" s="18"/>
      <c r="C45" s="18"/>
      <c r="G45" s="149" t="s">
        <v>27</v>
      </c>
      <c r="H45" s="149"/>
      <c r="I45" s="149"/>
      <c r="J45" s="27">
        <f>TRUNC((SUM(J12:J42))*24)</f>
        <v>0</v>
      </c>
      <c r="K45" s="28">
        <f>(((SUM(J12:J42))*1440)-(INT(J45)*60))</f>
        <v>0</v>
      </c>
      <c r="L45" s="27">
        <f>TRUNC((SUM(L12:L42))*24)</f>
        <v>162</v>
      </c>
      <c r="M45" s="28">
        <f>(((SUM(L12:L42))*1440)-(INT(L45)*60))</f>
        <v>30</v>
      </c>
      <c r="N45" s="17">
        <f>((SUM(N12:N42))*24)</f>
        <v>-162.5</v>
      </c>
      <c r="O45" s="14">
        <f>((SUM(O12:O42))*24)</f>
        <v>162.5</v>
      </c>
      <c r="P45" s="14">
        <f>((SUM(P12:P42))*1440/60)</f>
        <v>0</v>
      </c>
      <c r="Q45" s="42">
        <f>((SUM(Q12:Q42))*1440/60)</f>
        <v>162.5</v>
      </c>
      <c r="R45" s="63" t="str">
        <f>IF(N46&lt;O46,"-",IF(N46&gt;O46,"","+/-"))</f>
        <v>-</v>
      </c>
      <c r="S45" s="62">
        <f>INT(P46/60)</f>
        <v>162</v>
      </c>
      <c r="T45" s="28">
        <f>(P46-(S45*60))</f>
        <v>30</v>
      </c>
      <c r="U45" s="29"/>
      <c r="V45" s="72"/>
      <c r="W45" s="30" t="str">
        <f>IF(W42&lt;&gt;"",W42,IF(W41&lt;&gt;"",W41,IF(W40&lt;&gt;"",W40,W39)))</f>
        <v>-</v>
      </c>
      <c r="X45" s="31">
        <f>IF(ISNUMBER(X42)=TRUE,X42,IF(ISNUMBER(X41)=TRUE,X41,IF(ISNUMBER(X40)=TRUE,X40,X39)))</f>
        <v>162</v>
      </c>
      <c r="Y45" s="28">
        <f>IF(ISNUMBER(Y42)=TRUE,Y42,IF(ISNUMBER(Y41)=TRUE,Y41,IF(ISNUMBER(Y40)=TRUE,Y40,Y39)))</f>
        <v>30</v>
      </c>
    </row>
    <row r="46" spans="1:29" ht="13.5" thickBot="1">
      <c r="A46" s="121" t="s">
        <v>81</v>
      </c>
      <c r="B46" s="121"/>
      <c r="C46" s="121"/>
      <c r="D46" s="121"/>
      <c r="E46" s="122"/>
      <c r="F46" s="122"/>
      <c r="G46" s="122"/>
      <c r="H46" s="122"/>
      <c r="I46" s="122"/>
      <c r="J46" s="61"/>
      <c r="K46" s="61"/>
      <c r="L46" s="61"/>
      <c r="M46" s="61"/>
      <c r="N46" s="61">
        <f>J45*60+K45</f>
        <v>0</v>
      </c>
      <c r="O46" s="61">
        <f>L45*60+M45</f>
        <v>9750</v>
      </c>
      <c r="P46" s="61">
        <f>IF(O46&gt;N46,O46-N46,N46-O46)</f>
        <v>9750</v>
      </c>
      <c r="Q46" s="61"/>
      <c r="R46" s="61"/>
      <c r="S46" s="61"/>
      <c r="T46" s="61"/>
      <c r="U46" s="61"/>
      <c r="V46" s="75"/>
      <c r="W46" s="61"/>
      <c r="X46" s="61"/>
      <c r="Y46" s="61"/>
      <c r="AC46" s="94"/>
    </row>
    <row r="47" spans="1:29" ht="13.5" thickBot="1">
      <c r="A47" s="135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7"/>
      <c r="AC47" s="94"/>
    </row>
    <row r="48" spans="1:29" ht="13.5" thickBot="1">
      <c r="A48" s="138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40"/>
      <c r="AC48" s="94"/>
    </row>
    <row r="49" spans="1:29" s="119" customFormat="1" ht="13.5" thickBot="1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AC49" s="120"/>
    </row>
    <row r="50" spans="1:29" ht="13.5" thickBot="1">
      <c r="A50" s="126" t="s">
        <v>51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AC50" s="94"/>
    </row>
    <row r="51" spans="1:29" ht="13.5" thickBot="1">
      <c r="A51" s="76" t="s">
        <v>26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AC51" s="94"/>
    </row>
    <row r="52" spans="1:29" ht="13.5" thickBot="1">
      <c r="A52" s="76" t="s">
        <v>55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AC52" s="94"/>
    </row>
    <row r="53" spans="1:29" ht="13.5" thickBot="1">
      <c r="A53" s="126" t="s">
        <v>52</v>
      </c>
      <c r="B53" s="126"/>
      <c r="C53" s="126"/>
      <c r="D53" s="126"/>
      <c r="E53" s="126"/>
      <c r="F53" s="126"/>
      <c r="G53" s="126"/>
      <c r="H53" s="126"/>
      <c r="I53" s="126"/>
      <c r="J53" s="126" t="s">
        <v>68</v>
      </c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AC53" s="94"/>
    </row>
    <row r="54" spans="1:29" ht="13.5" thickBot="1">
      <c r="A54" s="98" t="s">
        <v>69</v>
      </c>
      <c r="B54" s="98"/>
      <c r="C54" s="98"/>
      <c r="D54" s="98"/>
      <c r="E54" s="98"/>
      <c r="F54" s="98"/>
      <c r="G54" s="98"/>
      <c r="H54" s="98"/>
      <c r="I54" s="98"/>
      <c r="J54" s="98" t="s">
        <v>62</v>
      </c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77" t="s">
        <v>64</v>
      </c>
      <c r="V54" s="98"/>
      <c r="W54" s="98"/>
      <c r="X54" s="98"/>
      <c r="Y54" s="98"/>
      <c r="AC54" s="94"/>
    </row>
    <row r="55" spans="1:29" ht="13.5" thickBot="1">
      <c r="A55" s="98" t="s">
        <v>70</v>
      </c>
      <c r="B55" s="98"/>
      <c r="C55" s="98"/>
      <c r="D55" s="98"/>
      <c r="E55" s="98"/>
      <c r="F55" s="98"/>
      <c r="G55" s="98"/>
      <c r="H55" s="98"/>
      <c r="I55" s="98"/>
      <c r="J55" s="98" t="s">
        <v>62</v>
      </c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77" t="s">
        <v>65</v>
      </c>
      <c r="V55" s="98"/>
      <c r="W55" s="98"/>
      <c r="X55" s="98"/>
      <c r="Y55" s="98"/>
      <c r="AC55" s="94"/>
    </row>
    <row r="56" spans="1:29" ht="13.5" thickBot="1">
      <c r="A56" s="76" t="s">
        <v>61</v>
      </c>
      <c r="B56" s="76"/>
      <c r="C56" s="76"/>
      <c r="D56" s="76"/>
      <c r="E56" s="76"/>
      <c r="F56" s="76"/>
      <c r="G56" s="76"/>
      <c r="H56" s="76"/>
      <c r="I56" s="76"/>
      <c r="J56" s="76" t="s">
        <v>63</v>
      </c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8" t="s">
        <v>65</v>
      </c>
      <c r="V56" s="76"/>
      <c r="W56" s="76"/>
      <c r="X56" s="76"/>
      <c r="Y56" s="76"/>
      <c r="AC56" s="94"/>
    </row>
    <row r="57" spans="1:25" ht="12.75">
      <c r="A57" s="76" t="s">
        <v>67</v>
      </c>
      <c r="B57" s="76"/>
      <c r="C57" s="76"/>
      <c r="D57" s="76"/>
      <c r="E57" s="76"/>
      <c r="F57" s="76"/>
      <c r="G57" s="76"/>
      <c r="H57" s="76"/>
      <c r="I57" s="76"/>
      <c r="J57" s="76" t="s">
        <v>63</v>
      </c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8" t="s">
        <v>66</v>
      </c>
      <c r="V57" s="76"/>
      <c r="W57" s="76"/>
      <c r="X57" s="76"/>
      <c r="Y57" s="76"/>
    </row>
    <row r="58" spans="1:29" ht="12.75">
      <c r="A58" s="145" t="s">
        <v>73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AC58" s="93" t="s">
        <v>73</v>
      </c>
    </row>
  </sheetData>
  <sheetProtection password="896F" sheet="1" objects="1" scenarios="1" selectLockedCells="1"/>
  <mergeCells count="115">
    <mergeCell ref="A1:Y1"/>
    <mergeCell ref="W9:Y9"/>
    <mergeCell ref="L9:M9"/>
    <mergeCell ref="R9:S9"/>
    <mergeCell ref="T9:U9"/>
    <mergeCell ref="L4:Y4"/>
    <mergeCell ref="L3:Y3"/>
    <mergeCell ref="S7:U7"/>
    <mergeCell ref="A9:C9"/>
    <mergeCell ref="W5:Y5"/>
    <mergeCell ref="J18:K18"/>
    <mergeCell ref="A50:Y50"/>
    <mergeCell ref="A51:Y51"/>
    <mergeCell ref="L19:M19"/>
    <mergeCell ref="L20:M20"/>
    <mergeCell ref="L21:M21"/>
    <mergeCell ref="L22:M22"/>
    <mergeCell ref="J29:K29"/>
    <mergeCell ref="J30:K30"/>
    <mergeCell ref="J31:K31"/>
    <mergeCell ref="L6:M6"/>
    <mergeCell ref="L31:M31"/>
    <mergeCell ref="L32:M32"/>
    <mergeCell ref="L18:M18"/>
    <mergeCell ref="L10:M10"/>
    <mergeCell ref="L16:M16"/>
    <mergeCell ref="L17:M17"/>
    <mergeCell ref="L33:M33"/>
    <mergeCell ref="L25:M25"/>
    <mergeCell ref="L27:M27"/>
    <mergeCell ref="L28:M28"/>
    <mergeCell ref="L29:M29"/>
    <mergeCell ref="L26:M26"/>
    <mergeCell ref="L24:M24"/>
    <mergeCell ref="L12:M12"/>
    <mergeCell ref="L13:M13"/>
    <mergeCell ref="L14:M14"/>
    <mergeCell ref="L15:M15"/>
    <mergeCell ref="L23:M23"/>
    <mergeCell ref="W6:Y6"/>
    <mergeCell ref="W44:Y44"/>
    <mergeCell ref="W10:Y10"/>
    <mergeCell ref="L35:M35"/>
    <mergeCell ref="L38:M38"/>
    <mergeCell ref="R10:S10"/>
    <mergeCell ref="T10:U10"/>
    <mergeCell ref="L30:M30"/>
    <mergeCell ref="L36:M36"/>
    <mergeCell ref="L34:M34"/>
    <mergeCell ref="L42:M42"/>
    <mergeCell ref="L40:M40"/>
    <mergeCell ref="J39:K39"/>
    <mergeCell ref="J40:K40"/>
    <mergeCell ref="J41:K41"/>
    <mergeCell ref="J42:K42"/>
    <mergeCell ref="L37:M37"/>
    <mergeCell ref="A58:Y58"/>
    <mergeCell ref="L44:M44"/>
    <mergeCell ref="A49:Y49"/>
    <mergeCell ref="A52:Y52"/>
    <mergeCell ref="J44:K44"/>
    <mergeCell ref="U56:Y56"/>
    <mergeCell ref="G45:I45"/>
    <mergeCell ref="L39:M39"/>
    <mergeCell ref="L41:M41"/>
    <mergeCell ref="A47:Y47"/>
    <mergeCell ref="A48:Y48"/>
    <mergeCell ref="R44:T44"/>
    <mergeCell ref="J14:K14"/>
    <mergeCell ref="J15:K15"/>
    <mergeCell ref="J16:K16"/>
    <mergeCell ref="J17:K17"/>
    <mergeCell ref="J19:K19"/>
    <mergeCell ref="J20:K20"/>
    <mergeCell ref="J21:K21"/>
    <mergeCell ref="A56:I56"/>
    <mergeCell ref="J28:K28"/>
    <mergeCell ref="F3:G3"/>
    <mergeCell ref="D9:E9"/>
    <mergeCell ref="F9:G9"/>
    <mergeCell ref="F4:G4"/>
    <mergeCell ref="J22:K22"/>
    <mergeCell ref="J34:K34"/>
    <mergeCell ref="J35:K35"/>
    <mergeCell ref="J36:K36"/>
    <mergeCell ref="A57:I57"/>
    <mergeCell ref="J57:T57"/>
    <mergeCell ref="A54:I54"/>
    <mergeCell ref="A53:I53"/>
    <mergeCell ref="J53:Y53"/>
    <mergeCell ref="U54:Y54"/>
    <mergeCell ref="J54:T54"/>
    <mergeCell ref="A55:I55"/>
    <mergeCell ref="U57:Y57"/>
    <mergeCell ref="U55:Y55"/>
    <mergeCell ref="AA1:AC1"/>
    <mergeCell ref="J33:K33"/>
    <mergeCell ref="J55:T55"/>
    <mergeCell ref="J56:T56"/>
    <mergeCell ref="J23:K23"/>
    <mergeCell ref="J24:K24"/>
    <mergeCell ref="J25:K25"/>
    <mergeCell ref="J26:K26"/>
    <mergeCell ref="J32:K32"/>
    <mergeCell ref="J27:K27"/>
    <mergeCell ref="A46:I46"/>
    <mergeCell ref="AA9:AB9"/>
    <mergeCell ref="A2:C2"/>
    <mergeCell ref="AA2:AB2"/>
    <mergeCell ref="J9:K9"/>
    <mergeCell ref="J10:K10"/>
    <mergeCell ref="J12:K12"/>
    <mergeCell ref="J13:K13"/>
    <mergeCell ref="J37:K37"/>
    <mergeCell ref="J38:K38"/>
  </mergeCells>
  <conditionalFormatting sqref="D12:D42">
    <cfRule type="expression" priority="1" dxfId="0" stopIfTrue="1">
      <formula>OR(B12=5,B12=6)</formula>
    </cfRule>
    <cfRule type="expression" priority="2" dxfId="1" stopIfTrue="1">
      <formula>AND(B12&lt;&gt;5,B12&lt;&gt;6)</formula>
    </cfRule>
  </conditionalFormatting>
  <conditionalFormatting sqref="E12:E42">
    <cfRule type="expression" priority="3" dxfId="0" stopIfTrue="1">
      <formula>OR(B12=5,B12=6)</formula>
    </cfRule>
    <cfRule type="expression" priority="4" dxfId="1" stopIfTrue="1">
      <formula>AND(B12&lt;&gt;5,B12&lt;&gt;6)</formula>
    </cfRule>
  </conditionalFormatting>
  <conditionalFormatting sqref="F12:F42">
    <cfRule type="expression" priority="5" dxfId="0" stopIfTrue="1">
      <formula>OR(B12=5,B12=6)</formula>
    </cfRule>
    <cfRule type="expression" priority="6" dxfId="1" stopIfTrue="1">
      <formula>AND(B12&lt;&gt;5,B12&lt;&gt;6)</formula>
    </cfRule>
  </conditionalFormatting>
  <conditionalFormatting sqref="G12:G42">
    <cfRule type="expression" priority="7" dxfId="0" stopIfTrue="1">
      <formula>OR(B12=5,B12=6)</formula>
    </cfRule>
    <cfRule type="expression" priority="8" dxfId="1" stopIfTrue="1">
      <formula>AND(B12&lt;&gt;5,B12&lt;&gt;6)</formula>
    </cfRule>
  </conditionalFormatting>
  <conditionalFormatting sqref="J12:J42">
    <cfRule type="expression" priority="9" dxfId="0" stopIfTrue="1">
      <formula>OR(B12=5,B12=6)</formula>
    </cfRule>
    <cfRule type="expression" priority="10" dxfId="1" stopIfTrue="1">
      <formula>AND(B12&lt;&gt;5,B12&lt;&gt;6)</formula>
    </cfRule>
  </conditionalFormatting>
  <conditionalFormatting sqref="L12:M42">
    <cfRule type="expression" priority="11" dxfId="0" stopIfTrue="1">
      <formula>OR(B12=5,B12=6)</formula>
    </cfRule>
    <cfRule type="expression" priority="12" dxfId="1" stopIfTrue="1">
      <formula>AND(B12&lt;&gt;5,B12&lt;&gt;6)</formula>
    </cfRule>
  </conditionalFormatting>
  <conditionalFormatting sqref="R12:R42">
    <cfRule type="expression" priority="13" dxfId="0" stopIfTrue="1">
      <formula>OR(B12=5,B12=6)</formula>
    </cfRule>
    <cfRule type="expression" priority="14" dxfId="1" stopIfTrue="1">
      <formula>AND(B12&lt;&gt;5,B12&lt;&gt;6)</formula>
    </cfRule>
  </conditionalFormatting>
  <conditionalFormatting sqref="S12:S42">
    <cfRule type="expression" priority="15" dxfId="0" stopIfTrue="1">
      <formula>OR(B12=5,B12=6)</formula>
    </cfRule>
    <cfRule type="expression" priority="16" dxfId="1" stopIfTrue="1">
      <formula>AND(B12&lt;&gt;5,B12&lt;&gt;6)</formula>
    </cfRule>
  </conditionalFormatting>
  <conditionalFormatting sqref="T12:T42">
    <cfRule type="expression" priority="17" dxfId="0" stopIfTrue="1">
      <formula>OR(B12=5,B12=6)</formula>
    </cfRule>
    <cfRule type="expression" priority="18" dxfId="1" stopIfTrue="1">
      <formula>AND(B12&lt;&gt;5,B12&lt;&gt;6)</formula>
    </cfRule>
  </conditionalFormatting>
  <conditionalFormatting sqref="U12:U42">
    <cfRule type="expression" priority="19" dxfId="0" stopIfTrue="1">
      <formula>OR(B12=5,B12=6)</formula>
    </cfRule>
    <cfRule type="expression" priority="20" dxfId="1" stopIfTrue="1">
      <formula>AND(B12&lt;&gt;5,B12&lt;&gt;6)</formula>
    </cfRule>
  </conditionalFormatting>
  <conditionalFormatting sqref="W12:W42">
    <cfRule type="expression" priority="21" dxfId="0" stopIfTrue="1">
      <formula>OR(B12=5,B12=6)</formula>
    </cfRule>
    <cfRule type="expression" priority="22" dxfId="1" stopIfTrue="1">
      <formula>AND(AND(B12&lt;&gt;5,B12&lt;&gt;6),W12&lt;&gt;"-")</formula>
    </cfRule>
    <cfRule type="expression" priority="23" dxfId="2" stopIfTrue="1">
      <formula>AND(W12="-",AND(B12&lt;&gt;5,B12&lt;&gt;6))</formula>
    </cfRule>
  </conditionalFormatting>
  <conditionalFormatting sqref="X45 X7 S45">
    <cfRule type="expression" priority="24" dxfId="3" stopIfTrue="1">
      <formula>(R7="-")</formula>
    </cfRule>
    <cfRule type="expression" priority="25" dxfId="4" stopIfTrue="1">
      <formula>(R7&lt;&gt;"-")</formula>
    </cfRule>
  </conditionalFormatting>
  <conditionalFormatting sqref="Y45 Y7 T45">
    <cfRule type="expression" priority="26" dxfId="3" stopIfTrue="1">
      <formula>(R7="-")</formula>
    </cfRule>
    <cfRule type="expression" priority="27" dxfId="4" stopIfTrue="1">
      <formula>(R7&lt;&gt;"-")</formula>
    </cfRule>
  </conditionalFormatting>
  <conditionalFormatting sqref="H12:H42">
    <cfRule type="expression" priority="28" dxfId="0" stopIfTrue="1">
      <formula>OR(B12=5,B12=6)</formula>
    </cfRule>
    <cfRule type="expression" priority="29" dxfId="1" stopIfTrue="1">
      <formula>AND(B12&lt;&gt;5,B12&lt;&gt;6)</formula>
    </cfRule>
  </conditionalFormatting>
  <conditionalFormatting sqref="A12:A42">
    <cfRule type="expression" priority="30" dxfId="0" stopIfTrue="1">
      <formula>OR(B12=5,B12=6)</formula>
    </cfRule>
    <cfRule type="expression" priority="31" dxfId="1" stopIfTrue="1">
      <formula>AND(B12&lt;&gt;5,B12&lt;&gt;6,I12="")</formula>
    </cfRule>
    <cfRule type="expression" priority="32" dxfId="5" stopIfTrue="1">
      <formula>I12&lt;&gt;""</formula>
    </cfRule>
  </conditionalFormatting>
  <conditionalFormatting sqref="C12:C42">
    <cfRule type="expression" priority="33" dxfId="0" stopIfTrue="1">
      <formula>OR(B12=5,B12=6)</formula>
    </cfRule>
    <cfRule type="expression" priority="34" dxfId="1" stopIfTrue="1">
      <formula>AND(B12&lt;&gt;5,B12&lt;&gt;6,I12="")</formula>
    </cfRule>
    <cfRule type="expression" priority="35" dxfId="5" stopIfTrue="1">
      <formula>I12&lt;&gt;""</formula>
    </cfRule>
  </conditionalFormatting>
  <conditionalFormatting sqref="X12:X42">
    <cfRule type="expression" priority="36" dxfId="0" stopIfTrue="1">
      <formula>OR(B12=5,B12=6)</formula>
    </cfRule>
    <cfRule type="expression" priority="37" dxfId="1" stopIfTrue="1">
      <formula>AND(AND(B12&lt;&gt;5,B12&lt;&gt;6),W12&lt;&gt;"-")</formula>
    </cfRule>
    <cfRule type="expression" priority="38" dxfId="2" stopIfTrue="1">
      <formula>AND(W12="-",AND(B12&lt;&gt;5,B12&lt;&gt;6))</formula>
    </cfRule>
  </conditionalFormatting>
  <conditionalFormatting sqref="Y12:Y42">
    <cfRule type="expression" priority="39" dxfId="0" stopIfTrue="1">
      <formula>OR(B12=5,B12=6)</formula>
    </cfRule>
    <cfRule type="expression" priority="40" dxfId="1" stopIfTrue="1">
      <formula>AND(AND(B12&lt;&gt;5,B12&lt;&gt;6),W12&lt;&gt;"-")</formula>
    </cfRule>
    <cfRule type="expression" priority="41" dxfId="2" stopIfTrue="1">
      <formula>AND(W12="-",AND(B12&lt;&gt;5,B12&lt;&gt;6))</formula>
    </cfRule>
  </conditionalFormatting>
  <conditionalFormatting sqref="W45">
    <cfRule type="cellIs" priority="42" dxfId="2" operator="equal" stopIfTrue="1">
      <formula>"-"</formula>
    </cfRule>
    <cfRule type="cellIs" priority="43" dxfId="6" operator="notEqual" stopIfTrue="1">
      <formula>"-"</formula>
    </cfRule>
  </conditionalFormatting>
  <conditionalFormatting sqref="W7 R45">
    <cfRule type="cellIs" priority="44" dxfId="3" operator="equal" stopIfTrue="1">
      <formula>"-"</formula>
    </cfRule>
    <cfRule type="cellIs" priority="45" dxfId="4" operator="notEqual" stopIfTrue="1">
      <formula>"-"</formula>
    </cfRule>
  </conditionalFormatting>
  <printOptions/>
  <pageMargins left="0.7874015748031497" right="0.7874015748031497" top="0.7874015748031497" bottom="0.3937007874015748" header="0.5118110236220472" footer="0.5118110236220472"/>
  <pageSetup orientation="portrait" paperSize="9" r:id="rId1"/>
  <headerFooter alignWithMargins="0">
    <oddHeader>&amp;L&amp;8&amp;D - &amp;T&amp;R&amp;8&amp;F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Sysop</dc:creator>
  <cp:keywords/>
  <dc:description/>
  <cp:lastModifiedBy>Sysop</cp:lastModifiedBy>
  <cp:lastPrinted>2013-08-05T17:45:59Z</cp:lastPrinted>
  <dcterms:created xsi:type="dcterms:W3CDTF">2008-07-19T08:24:02Z</dcterms:created>
  <dcterms:modified xsi:type="dcterms:W3CDTF">2013-08-05T17:54:27Z</dcterms:modified>
  <cp:category/>
  <cp:version/>
  <cp:contentType/>
  <cp:contentStatus/>
</cp:coreProperties>
</file>